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1_Assumptions" sheetId="1" state="visible" r:id="rId1"/>
    <sheet xmlns:r="http://schemas.openxmlformats.org/officeDocument/2006/relationships" name="02_Fleet_Simulation" sheetId="2" state="visible" r:id="rId2"/>
    <sheet xmlns:r="http://schemas.openxmlformats.org/officeDocument/2006/relationships" name="03_Reserving_Triangle" sheetId="3" state="visible" r:id="rId3"/>
    <sheet xmlns:r="http://schemas.openxmlformats.org/officeDocument/2006/relationships" name="04_Underwriting_Waterfall" sheetId="4" state="visible" r:id="rId4"/>
    <sheet xmlns:r="http://schemas.openxmlformats.org/officeDocument/2006/relationships" name="05_Deductible_&amp;_Sens" sheetId="5" state="visible" r:id="rId5"/>
    <sheet xmlns:r="http://schemas.openxmlformats.org/officeDocument/2006/relationships" name="06_Executive_Dashboard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10">
    <numFmt numFmtId="164" formatCode="0.0000"/>
    <numFmt numFmtId="165" formatCode="$#,##0.00"/>
    <numFmt numFmtId="166" formatCode="0.0%"/>
    <numFmt numFmtId="167" formatCode="$#,##0.00&quot;M&quot;"/>
    <numFmt numFmtId="168" formatCode="+0.0%;-0.0%"/>
    <numFmt numFmtId="169" formatCode="0.00&quot; claims/year&quot;"/>
    <numFmt numFmtId="170" formatCode="+0.00%;-0.00%"/>
    <numFmt numFmtId="171" formatCode="0.0000&quot;x&quot;"/>
    <numFmt numFmtId="172" formatCode="$#,##0"/>
    <numFmt numFmtId="173" formatCode="+0.0%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5"/>
    </font>
    <font>
      <name val="Calibri"/>
      <b val="1"/>
      <color rgb="00FFFFFF"/>
      <sz val="11"/>
    </font>
    <font>
      <name val="Calibri"/>
      <b val="1"/>
      <color rgb="00000000"/>
      <sz val="10"/>
    </font>
    <font>
      <name val="Calibri"/>
      <b val="1"/>
      <color rgb="00002060"/>
      <sz val="10"/>
    </font>
    <font>
      <name val="Calibri"/>
      <color rgb="00000000"/>
      <sz val="10"/>
    </font>
    <font>
      <name val="Calibri"/>
      <i val="1"/>
      <color rgb="0094A3B8"/>
      <sz val="10"/>
    </font>
    <font>
      <name val="Calibri"/>
      <b val="1"/>
      <color rgb="00FFFFFF"/>
      <sz val="10"/>
    </font>
    <font>
      <name val="Calibri"/>
      <b val="1"/>
      <color rgb="0064748B"/>
      <sz val="9"/>
    </font>
    <font>
      <name val="Calibri"/>
      <b val="1"/>
      <color rgb="000F172A"/>
      <sz val="16"/>
    </font>
  </fonts>
  <fills count="9">
    <fill>
      <patternFill/>
    </fill>
    <fill>
      <patternFill patternType="gray125"/>
    </fill>
    <fill>
      <patternFill patternType="solid">
        <fgColor rgb="001E293B"/>
        <bgColor rgb="001E293B"/>
      </patternFill>
    </fill>
    <fill>
      <patternFill patternType="solid">
        <fgColor rgb="000F4C81"/>
        <bgColor rgb="000F4C81"/>
      </patternFill>
    </fill>
    <fill>
      <patternFill patternType="solid">
        <fgColor rgb="00FFF2CC"/>
        <bgColor rgb="00FFF2CC"/>
      </patternFill>
    </fill>
    <fill>
      <patternFill patternType="solid">
        <fgColor rgb="00E0F2FE"/>
        <bgColor rgb="00E0F2FE"/>
      </patternFill>
    </fill>
    <fill>
      <patternFill patternType="solid">
        <fgColor rgb="00DCFCE7"/>
        <bgColor rgb="00DCFCE7"/>
      </patternFill>
    </fill>
    <fill>
      <patternFill patternType="solid">
        <fgColor rgb="00FEE2E2"/>
        <bgColor rgb="00FEE2E2"/>
      </patternFill>
    </fill>
    <fill>
      <patternFill patternType="solid">
        <fgColor rgb="00F8FAFC"/>
        <bgColor rgb="00F8FAFC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53">
    <xf numFmtId="0" fontId="0" fillId="0" borderId="0" pivotButton="0" quotePrefix="0" xfId="0"/>
    <xf numFmtId="0" fontId="1" fillId="2" borderId="0" pivotButton="0" quotePrefix="0" xfId="0"/>
    <xf numFmtId="0" fontId="2" fillId="3" borderId="0" pivotButton="0" quotePrefix="0" xfId="0"/>
    <xf numFmtId="0" fontId="3" fillId="0" borderId="1" pivotButton="0" quotePrefix="0" xfId="0"/>
    <xf numFmtId="3" fontId="4" fillId="4" borderId="1" applyAlignment="1" pivotButton="0" quotePrefix="0" xfId="0">
      <alignment horizontal="right" vertical="center"/>
    </xf>
    <xf numFmtId="0" fontId="5" fillId="0" borderId="1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 vertical="center"/>
    </xf>
    <xf numFmtId="0" fontId="5" fillId="0" borderId="1" pivotButton="0" quotePrefix="0" xfId="0"/>
    <xf numFmtId="0" fontId="6" fillId="0" borderId="1" pivotButton="0" quotePrefix="0" xfId="0"/>
    <xf numFmtId="164" fontId="4" fillId="4" borderId="1" applyAlignment="1" pivotButton="0" quotePrefix="0" xfId="0">
      <alignment horizontal="right" vertical="center"/>
    </xf>
    <xf numFmtId="165" fontId="4" fillId="4" borderId="1" applyAlignment="1" pivotButton="0" quotePrefix="0" xfId="0">
      <alignment horizontal="right" vertical="center"/>
    </xf>
    <xf numFmtId="166" fontId="4" fillId="4" borderId="1" applyAlignment="1" pivotButton="0" quotePrefix="0" xfId="0">
      <alignment horizontal="right" vertical="center"/>
    </xf>
    <xf numFmtId="167" fontId="4" fillId="4" borderId="1" applyAlignment="1" pivotButton="0" quotePrefix="0" xfId="0">
      <alignment horizontal="right" vertical="center"/>
    </xf>
    <xf numFmtId="168" fontId="4" fillId="4" borderId="1" applyAlignment="1" pivotButton="0" quotePrefix="0" xfId="0">
      <alignment horizontal="right" vertical="center"/>
    </xf>
    <xf numFmtId="2" fontId="4" fillId="4" borderId="1" applyAlignment="1" pivotButton="0" quotePrefix="0" xfId="0">
      <alignment horizontal="right" vertical="center"/>
    </xf>
    <xf numFmtId="0" fontId="5" fillId="0" borderId="0" pivotButton="0" quotePrefix="0" xfId="0"/>
    <xf numFmtId="169" fontId="3" fillId="0" borderId="1" applyAlignment="1" pivotButton="0" quotePrefix="0" xfId="0">
      <alignment horizontal="right" vertical="center"/>
    </xf>
    <xf numFmtId="0" fontId="6" fillId="0" borderId="0" pivotButton="0" quotePrefix="0" xfId="0"/>
    <xf numFmtId="164" fontId="3" fillId="0" borderId="1" applyAlignment="1" pivotButton="0" quotePrefix="0" xfId="0">
      <alignment horizontal="right" vertical="center"/>
    </xf>
    <xf numFmtId="165" fontId="3" fillId="0" borderId="1" applyAlignment="1" pivotButton="0" quotePrefix="0" xfId="0">
      <alignment horizontal="right" vertical="center"/>
    </xf>
    <xf numFmtId="0" fontId="3" fillId="0" borderId="0" pivotButton="0" quotePrefix="0" xfId="0"/>
    <xf numFmtId="165" fontId="3" fillId="5" borderId="1" applyAlignment="1" pivotButton="0" quotePrefix="0" xfId="0">
      <alignment horizontal="right" vertical="center"/>
    </xf>
    <xf numFmtId="0" fontId="7" fillId="2" borderId="1" applyAlignment="1" pivotButton="0" quotePrefix="0" xfId="0">
      <alignment horizontal="center" vertical="center"/>
    </xf>
    <xf numFmtId="170" fontId="7" fillId="2" borderId="1" applyAlignment="1" pivotButton="0" quotePrefix="0" xfId="0">
      <alignment horizontal="center" vertical="center"/>
    </xf>
    <xf numFmtId="3" fontId="5" fillId="0" borderId="1" applyAlignment="1" pivotButton="0" quotePrefix="0" xfId="0">
      <alignment horizontal="right" vertical="center"/>
    </xf>
    <xf numFmtId="165" fontId="5" fillId="0" borderId="1" applyAlignment="1" pivotButton="0" quotePrefix="0" xfId="0">
      <alignment horizontal="right" vertical="center"/>
    </xf>
    <xf numFmtId="166" fontId="5" fillId="0" borderId="1" applyAlignment="1" pivotButton="0" quotePrefix="0" xfId="0">
      <alignment horizontal="right" vertical="center"/>
    </xf>
    <xf numFmtId="171" fontId="3" fillId="0" borderId="1" applyAlignment="1" pivotButton="0" quotePrefix="0" xfId="0">
      <alignment horizontal="right" vertical="center"/>
    </xf>
    <xf numFmtId="165" fontId="3" fillId="6" borderId="1" applyAlignment="1" pivotButton="0" quotePrefix="0" xfId="0">
      <alignment horizontal="right" vertical="center"/>
    </xf>
    <xf numFmtId="167" fontId="3" fillId="0" borderId="1" applyAlignment="1" pivotButton="0" quotePrefix="0" xfId="0">
      <alignment horizontal="right" vertical="center"/>
    </xf>
    <xf numFmtId="0" fontId="0" fillId="0" borderId="1" pivotButton="0" quotePrefix="0" xfId="0"/>
    <xf numFmtId="49" fontId="3" fillId="0" borderId="1" applyAlignment="1" pivotButton="0" quotePrefix="0" xfId="0">
      <alignment horizontal="center" vertical="center"/>
    </xf>
    <xf numFmtId="167" fontId="5" fillId="0" borderId="1" applyAlignment="1" pivotButton="0" quotePrefix="0" xfId="0">
      <alignment horizontal="right" vertical="center"/>
    </xf>
    <xf numFmtId="168" fontId="5" fillId="0" borderId="1" applyAlignment="1" pivotButton="0" quotePrefix="0" xfId="0">
      <alignment horizontal="right" vertical="center"/>
    </xf>
    <xf numFmtId="0" fontId="3" fillId="0" borderId="1" applyAlignment="1" pivotButton="0" quotePrefix="0" xfId="0">
      <alignment horizontal="center" vertical="center"/>
    </xf>
    <xf numFmtId="167" fontId="3" fillId="6" borderId="1" applyAlignment="1" pivotButton="0" quotePrefix="0" xfId="0">
      <alignment horizontal="right" vertical="center"/>
    </xf>
    <xf numFmtId="167" fontId="3" fillId="7" borderId="1" applyAlignment="1" pivotButton="0" quotePrefix="0" xfId="0">
      <alignment horizontal="right" vertical="center"/>
    </xf>
    <xf numFmtId="167" fontId="3" fillId="5" borderId="1" applyAlignment="1" pivotButton="0" quotePrefix="0" xfId="0">
      <alignment horizontal="right" vertical="center"/>
    </xf>
    <xf numFmtId="168" fontId="3" fillId="0" borderId="1" applyAlignment="1" pivotButton="0" quotePrefix="0" xfId="0">
      <alignment horizontal="right" vertical="center"/>
    </xf>
    <xf numFmtId="10" fontId="3" fillId="0" borderId="1" applyAlignment="1" pivotButton="0" quotePrefix="0" xfId="0">
      <alignment horizontal="right" vertical="center"/>
    </xf>
    <xf numFmtId="10" fontId="3" fillId="5" borderId="1" applyAlignment="1" pivotButton="0" quotePrefix="0" xfId="0">
      <alignment horizontal="right" vertical="center"/>
    </xf>
    <xf numFmtId="170" fontId="3" fillId="0" borderId="1" applyAlignment="1" pivotButton="0" quotePrefix="0" xfId="0">
      <alignment horizontal="right" vertical="center"/>
    </xf>
    <xf numFmtId="166" fontId="3" fillId="0" borderId="1" applyAlignment="1" pivotButton="0" quotePrefix="0" xfId="0">
      <alignment horizontal="right" vertical="center"/>
    </xf>
    <xf numFmtId="172" fontId="3" fillId="0" borderId="1" applyAlignment="1" pivotButton="0" quotePrefix="0" xfId="0">
      <alignment horizontal="right" vertical="center"/>
    </xf>
    <xf numFmtId="0" fontId="7" fillId="2" borderId="1" pivotButton="0" quotePrefix="0" xfId="0"/>
    <xf numFmtId="173" fontId="7" fillId="2" borderId="1" applyAlignment="1" pivotButton="0" quotePrefix="0" xfId="0">
      <alignment horizontal="center" vertical="center"/>
    </xf>
    <xf numFmtId="173" fontId="3" fillId="0" borderId="1" applyAlignment="1" pivotButton="0" quotePrefix="0" xfId="0">
      <alignment horizontal="right" vertical="center"/>
    </xf>
    <xf numFmtId="166" fontId="3" fillId="5" borderId="1" applyAlignment="1" pivotButton="0" quotePrefix="0" xfId="0">
      <alignment horizontal="right" vertical="center"/>
    </xf>
    <xf numFmtId="0" fontId="8" fillId="8" borderId="1" applyAlignment="1" pivotButton="0" quotePrefix="0" xfId="0">
      <alignment horizontal="center" vertical="center"/>
    </xf>
    <xf numFmtId="167" fontId="9" fillId="8" borderId="1" applyAlignment="1" pivotButton="0" quotePrefix="0" xfId="0">
      <alignment horizontal="center" vertical="center"/>
    </xf>
    <xf numFmtId="0" fontId="6" fillId="8" borderId="1" applyAlignment="1" pivotButton="0" quotePrefix="0" xfId="0">
      <alignment horizontal="center" vertical="center"/>
    </xf>
    <xf numFmtId="166" fontId="9" fillId="8" borderId="1" applyAlignment="1" pivotButton="0" quotePrefix="0" xfId="0">
      <alignment horizontal="center" vertical="center"/>
    </xf>
    <xf numFmtId="165" fontId="9" fillId="8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"/>
  <sheetViews>
    <sheetView showGridLines="1" workbookViewId="0">
      <selection activeCell="A1" sqref="A1"/>
    </sheetView>
  </sheetViews>
  <sheetFormatPr baseColWidth="8" defaultRowHeight="15"/>
  <cols>
    <col width="38" customWidth="1" min="1" max="1"/>
    <col width="18" customWidth="1" min="2" max="2"/>
    <col width="16" customWidth="1" min="3" max="3"/>
    <col width="22" customWidth="1" min="4" max="4"/>
    <col width="38" customWidth="1" min="5" max="5"/>
    <col width="54" customWidth="1" min="6" max="6"/>
  </cols>
  <sheetData>
    <row r="1" ht="32" customHeight="1">
      <c r="A1" s="1" t="inlineStr">
        <is>
          <t>🛡️ Actuarial Risk, Reserving &amp; Underwriting Assumptions Input Template</t>
        </is>
      </c>
    </row>
    <row r="3">
      <c r="A3" s="2" t="inlineStr">
        <is>
          <t>A. FLEET EXPOSURE &amp; LOSS PARAMETERS</t>
        </is>
      </c>
    </row>
    <row r="4">
      <c r="A4" s="3" t="inlineStr">
        <is>
          <t>Fleet Exposure (E)</t>
        </is>
      </c>
      <c r="B4" s="4" t="n">
        <v>2500</v>
      </c>
      <c r="C4" s="5" t="inlineStr">
        <is>
          <t>vehicle-years</t>
        </is>
      </c>
      <c r="D4" s="6" t="inlineStr">
        <is>
          <t>[100, 10,000]</t>
        </is>
      </c>
      <c r="E4" s="7" t="inlineStr">
        <is>
          <t>Telematics Active Registry (Q2 2026)</t>
        </is>
      </c>
      <c r="F4" s="8" t="inlineStr">
        <is>
          <t>Active commercial vehicle operating fleet count in metropolitan zones</t>
        </is>
      </c>
    </row>
    <row r="5">
      <c r="A5" s="7" t="inlineStr">
        <is>
          <t>Claim Frequency (λ)</t>
        </is>
      </c>
      <c r="B5" s="9" t="n">
        <v>0.12</v>
      </c>
      <c r="C5" s="5" t="inlineStr">
        <is>
          <t>claims/veh-yr</t>
        </is>
      </c>
      <c r="D5" s="6" t="inlineStr">
        <is>
          <t>[0.0100, 0.5000]</t>
        </is>
      </c>
      <c r="E5" s="7" t="inlineStr">
        <is>
          <t>Internal Claims History (2023-2025)</t>
        </is>
      </c>
      <c r="F5" s="8" t="inlineStr">
        <is>
          <t>Annual reporting rate per operating vehicle</t>
        </is>
      </c>
    </row>
    <row r="6">
      <c r="A6" s="7" t="inlineStr">
        <is>
          <t>Mean Claim Severity (μ)</t>
        </is>
      </c>
      <c r="B6" s="10" t="n">
        <v>9900</v>
      </c>
      <c r="C6" s="5" t="inlineStr">
        <is>
          <t>USD/claim</t>
        </is>
      </c>
      <c r="D6" s="6" t="inlineStr">
        <is>
          <t>[$100.00, $250,000.00]</t>
        </is>
      </c>
      <c r="E6" s="7" t="inlineStr">
        <is>
          <t>P&amp;C Closed Claims Database</t>
        </is>
      </c>
      <c r="F6" s="8" t="inlineStr">
        <is>
          <t>Historical average physical damage and liability cost per reported claim</t>
        </is>
      </c>
    </row>
    <row r="7">
      <c r="A7" s="7" t="inlineStr">
        <is>
          <t>Severity Dispersion (CV)</t>
        </is>
      </c>
      <c r="B7" s="9" t="n">
        <v>0.6742</v>
      </c>
      <c r="C7" s="5" t="inlineStr">
        <is>
          <t>ratio</t>
        </is>
      </c>
      <c r="D7" s="6" t="inlineStr">
        <is>
          <t>[0.1000, 3.0000]</t>
        </is>
      </c>
      <c r="E7" s="7" t="inlineStr">
        <is>
          <t>Gamma Fit MLE Calibration</t>
        </is>
      </c>
      <c r="F7" s="8" t="inlineStr">
        <is>
          <t>Coefficient of variation (σ / μ) defining Gamma shape/scale parameters</t>
        </is>
      </c>
    </row>
    <row r="8">
      <c r="A8" s="3" t="inlineStr">
        <is>
          <t>Per-Claim Deductible (d)</t>
        </is>
      </c>
      <c r="B8" s="10" t="n">
        <v>25000</v>
      </c>
      <c r="C8" s="5" t="inlineStr">
        <is>
          <t>USD/claim</t>
        </is>
      </c>
      <c r="D8" s="6" t="inlineStr">
        <is>
          <t>[$0.00, $100,000.00]</t>
        </is>
      </c>
      <c r="E8" s="7" t="inlineStr">
        <is>
          <t>ALCO Risk Retention Policy 2026</t>
        </is>
      </c>
      <c r="F8" s="8" t="inlineStr">
        <is>
          <t>Primary retention layer per occurrence</t>
        </is>
      </c>
    </row>
    <row r="9">
      <c r="A9" s="7" t="inlineStr">
        <is>
          <t>Expense Ratio (e)</t>
        </is>
      </c>
      <c r="B9" s="11" t="n">
        <v>0.2</v>
      </c>
      <c r="C9" s="5" t="inlineStr">
        <is>
          <t>percent</t>
        </is>
      </c>
      <c r="D9" s="6" t="inlineStr">
        <is>
          <t>[0.0%, 80.0%]</t>
        </is>
      </c>
      <c r="E9" s="7" t="inlineStr">
        <is>
          <t>Commercial Broker Rating Schedule</t>
        </is>
      </c>
      <c r="F9" s="8" t="inlineStr">
        <is>
          <t>Commercial insurer acquisition, commission, and overhead expense load</t>
        </is>
      </c>
    </row>
    <row r="10">
      <c r="A10" s="7" t="inlineStr">
        <is>
          <t>Simulation Years (T)</t>
        </is>
      </c>
      <c r="B10" s="4" t="n">
        <v>500</v>
      </c>
      <c r="C10" s="5" t="inlineStr">
        <is>
          <t>trials</t>
        </is>
      </c>
      <c r="D10" s="6" t="inlineStr">
        <is>
          <t>[100, 2,000]</t>
        </is>
      </c>
      <c r="E10" s="7" t="inlineStr">
        <is>
          <t>Actuarial Modeling Guidelines</t>
        </is>
      </c>
      <c r="F10" s="8" t="inlineStr">
        <is>
          <t>Monte Carlo annual trial sample size for empirical tail precision</t>
        </is>
      </c>
    </row>
    <row r="11">
      <c r="A11" s="7" t="inlineStr">
        <is>
          <t>Deterministic Random Seed</t>
        </is>
      </c>
      <c r="B11" s="4" t="n">
        <v>42</v>
      </c>
      <c r="C11" s="5" t="inlineStr">
        <is>
          <t>integer</t>
        </is>
      </c>
      <c r="D11" s="6" t="inlineStr">
        <is>
          <t>[1, 2,147,483,646]</t>
        </is>
      </c>
      <c r="E11" s="7" t="inlineStr">
        <is>
          <t>Model Risk Governance Protocol</t>
        </is>
      </c>
      <c r="F11" s="8" t="inlineStr">
        <is>
          <t>PRNG seed ensuring 100% reproducible audit trail across engines</t>
        </is>
      </c>
    </row>
    <row r="13">
      <c r="A13" s="2" t="inlineStr">
        <is>
          <t>B. CHAIN-LADDER LOSS DEVELOPMENT LINK RATIOS</t>
        </is>
      </c>
    </row>
    <row r="14">
      <c r="A14" s="3" t="inlineStr">
        <is>
          <t>12 -&gt; 24 Months Selected Factor (f_12)</t>
        </is>
      </c>
      <c r="B14" s="9" t="n">
        <v>1.61</v>
      </c>
      <c r="C14" s="5" t="inlineStr">
        <is>
          <t>factor</t>
        </is>
      </c>
      <c r="D14" s="6" t="inlineStr">
        <is>
          <t>[1.0000, 3.0000]</t>
        </is>
      </c>
      <c r="E14" s="7" t="inlineStr">
        <is>
          <t>Historical Paid Loss Triangle AY1-AY3</t>
        </is>
      </c>
      <c r="F14" s="8" t="inlineStr">
        <is>
          <t>Age-to-age development factor from 12 to 24 months</t>
        </is>
      </c>
    </row>
    <row r="15">
      <c r="A15" s="3" t="inlineStr">
        <is>
          <t>24 -&gt; 36 Months Selected Factor (f_24)</t>
        </is>
      </c>
      <c r="B15" s="9" t="n">
        <v>1.25</v>
      </c>
      <c r="C15" s="5" t="inlineStr">
        <is>
          <t>factor</t>
        </is>
      </c>
      <c r="D15" s="6" t="inlineStr">
        <is>
          <t>[1.0000, 2.0000]</t>
        </is>
      </c>
      <c r="E15" s="7" t="inlineStr">
        <is>
          <t>Historical Paid Loss Triangle AY1-AY3</t>
        </is>
      </c>
      <c r="F15" s="8" t="inlineStr">
        <is>
          <t>Age-to-age development factor from 24 to 36 months</t>
        </is>
      </c>
    </row>
    <row r="16">
      <c r="A16" s="3" t="inlineStr">
        <is>
          <t>36 -&gt; Ultimate Selected Tail (f_tail)</t>
        </is>
      </c>
      <c r="B16" s="9" t="n">
        <v>1.05</v>
      </c>
      <c r="C16" s="5" t="inlineStr">
        <is>
          <t>factor</t>
        </is>
      </c>
      <c r="D16" s="6" t="inlineStr">
        <is>
          <t>[1.0000, 1.5000]</t>
        </is>
      </c>
      <c r="E16" s="7" t="inlineStr">
        <is>
          <t>Industry Benchmark Study (ISO/NCCI)</t>
        </is>
      </c>
      <c r="F16" s="8" t="inlineStr">
        <is>
          <t>Expected development beyond 36 months to final settlement</t>
        </is>
      </c>
    </row>
    <row r="18">
      <c r="A18" s="2" t="inlineStr">
        <is>
          <t>C. UNDERWRITING &amp; PRICE/VOLUME ECONOMICS PARAMETERS</t>
        </is>
      </c>
    </row>
    <row r="19">
      <c r="A19" s="3" t="inlineStr">
        <is>
          <t>Base Premium Volume (P_0)</t>
        </is>
      </c>
      <c r="B19" s="12" t="n">
        <v>50</v>
      </c>
      <c r="C19" s="5" t="inlineStr">
        <is>
          <t>USD Millions</t>
        </is>
      </c>
      <c r="D19" s="6" t="inlineStr">
        <is>
          <t>[$1.00M, $1,000.00M]</t>
        </is>
      </c>
      <c r="E19" s="7" t="inlineStr">
        <is>
          <t>Prior Year Financial Statement (2025)</t>
        </is>
      </c>
      <c r="F19" s="8" t="inlineStr">
        <is>
          <t>Annual baseline gross written premium volume</t>
        </is>
      </c>
    </row>
    <row r="20">
      <c r="A20" s="7" t="inlineStr">
        <is>
          <t>Base Incurred Losses (L_0)</t>
        </is>
      </c>
      <c r="B20" s="12" t="n">
        <v>34</v>
      </c>
      <c r="C20" s="5" t="inlineStr">
        <is>
          <t>USD Millions</t>
        </is>
      </c>
      <c r="D20" s="6" t="inlineStr">
        <is>
          <t>[$0.00M, $1,000.00M]</t>
        </is>
      </c>
      <c r="E20" s="7" t="inlineStr">
        <is>
          <t>Actuarial Loss Ratio Report (68% Base)</t>
        </is>
      </c>
      <c r="F20" s="8" t="inlineStr">
        <is>
          <t>Annual baseline gross incurred claims cost</t>
        </is>
      </c>
    </row>
    <row r="21">
      <c r="A21" s="7" t="inlineStr">
        <is>
          <t>Base Policyholder Retention Rate</t>
        </is>
      </c>
      <c r="B21" s="11" t="n">
        <v>0.88</v>
      </c>
      <c r="C21" s="5" t="inlineStr">
        <is>
          <t>percent</t>
        </is>
      </c>
      <c r="D21" s="6" t="inlineStr">
        <is>
          <t>[1.0%, 100.0%]</t>
        </is>
      </c>
      <c r="E21" s="7" t="inlineStr">
        <is>
          <t>Policy Administration Renewal Log</t>
        </is>
      </c>
      <c r="F21" s="8" t="inlineStr">
        <is>
          <t>Baseline customer renewal retention rate</t>
        </is>
      </c>
    </row>
    <row r="22">
      <c r="A22" s="3" t="inlineStr">
        <is>
          <t>Approved Rate Action (ΔRate)</t>
        </is>
      </c>
      <c r="B22" s="13" t="n">
        <v>0.08</v>
      </c>
      <c r="C22" s="5" t="inlineStr">
        <is>
          <t>percent</t>
        </is>
      </c>
      <c r="D22" s="6" t="inlineStr">
        <is>
          <t>[-50.0%, +100.0%]</t>
        </is>
      </c>
      <c r="E22" s="7" t="inlineStr">
        <is>
          <t>Executive Underwriting Committee Sign-Off</t>
        </is>
      </c>
      <c r="F22" s="8" t="inlineStr">
        <is>
          <t>Approved headline rate change for upcoming policy year</t>
        </is>
      </c>
    </row>
    <row r="23">
      <c r="A23" s="7" t="inlineStr">
        <is>
          <t>Price Elasticity of Demand (η)</t>
        </is>
      </c>
      <c r="B23" s="14" t="n">
        <v>-1.2</v>
      </c>
      <c r="C23" s="5" t="inlineStr">
        <is>
          <t>ratio</t>
        </is>
      </c>
      <c r="D23" s="6" t="inlineStr">
        <is>
          <t>[-5.00, 0.00]</t>
        </is>
      </c>
      <c r="E23" s="7" t="inlineStr">
        <is>
          <t>Commercial Lines Econometric Study</t>
        </is>
      </c>
      <c r="F23" s="8" t="inlineStr">
        <is>
          <t>Price sensitivity: % quantity change per % rate change</t>
        </is>
      </c>
    </row>
    <row r="24">
      <c r="A24" s="7" t="inlineStr">
        <is>
          <t>Annual Claim Cost Inflation</t>
        </is>
      </c>
      <c r="B24" s="13" t="n">
        <v>0.055</v>
      </c>
      <c r="C24" s="5" t="inlineStr">
        <is>
          <t>percent</t>
        </is>
      </c>
      <c r="D24" s="6" t="inlineStr">
        <is>
          <t>[-20.0%, +100.0%]</t>
        </is>
      </c>
      <c r="E24" s="7" t="inlineStr">
        <is>
          <t>Medical &amp; Auto Parts CPI Forecast</t>
        </is>
      </c>
      <c r="F24" s="8" t="inlineStr">
        <is>
          <t>Underlying claims medical/repair inflation rate</t>
        </is>
      </c>
    </row>
    <row r="25">
      <c r="A25" s="7" t="inlineStr">
        <is>
          <t>Operating Expense Ratio</t>
        </is>
      </c>
      <c r="B25" s="11" t="n">
        <v>0.26</v>
      </c>
      <c r="C25" s="5" t="inlineStr">
        <is>
          <t>percent</t>
        </is>
      </c>
      <c r="D25" s="6" t="inlineStr">
        <is>
          <t>[0.0%, 80.0%]</t>
        </is>
      </c>
      <c r="E25" s="7" t="inlineStr">
        <is>
          <t>Corporate Controller Cost Allocation</t>
        </is>
      </c>
      <c r="F25" s="8" t="inlineStr">
        <is>
          <t>Acquisition, broker commission, and admin expense load</t>
        </is>
      </c>
    </row>
  </sheetData>
  <mergeCells count="4">
    <mergeCell ref="A3:F3"/>
    <mergeCell ref="A13:F13"/>
    <mergeCell ref="A1:F1"/>
    <mergeCell ref="A18:F18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13"/>
  <sheetViews>
    <sheetView showGridLines="1" workbookViewId="0">
      <selection activeCell="A1" sqref="A1"/>
    </sheetView>
  </sheetViews>
  <sheetFormatPr baseColWidth="8" defaultRowHeight="15"/>
  <cols>
    <col width="44" customWidth="1" min="1" max="1"/>
    <col width="22" customWidth="1" min="2" max="2"/>
    <col width="46" customWidth="1" min="3" max="3"/>
  </cols>
  <sheetData>
    <row r="1" ht="32" customHeight="1">
      <c r="A1" s="1" t="inlineStr">
        <is>
          <t>🎲 Fleet Stochastic Loss Engine &amp; Monte Carlo Simulation</t>
        </is>
      </c>
    </row>
    <row r="3">
      <c r="A3" s="2" t="inlineStr">
        <is>
          <t>THEORETICAL DERIVATION &amp; 500 SEEDED TRIAL SUMMARY</t>
        </is>
      </c>
    </row>
    <row r="4">
      <c r="A4" s="15" t="inlineStr">
        <is>
          <t>Expected Annual Claims (E[N] = E * λ)</t>
        </is>
      </c>
      <c r="B4" s="16">
        <f>'01_Assumptions'!B4 * '01_Assumptions'!B5</f>
        <v/>
      </c>
      <c r="C4" s="17" t="inlineStr">
        <is>
          <t>Poisson rate expectation</t>
        </is>
      </c>
    </row>
    <row r="5">
      <c r="A5" s="15" t="inlineStr">
        <is>
          <t>Gamma Shape Parameter (α = 1 / CV^2)</t>
        </is>
      </c>
      <c r="B5" s="18">
        <f>1 / ('01_Assumptions'!B7 ^ 2)</f>
        <v/>
      </c>
      <c r="C5" s="17" t="inlineStr">
        <is>
          <t>Severity distribution shape</t>
        </is>
      </c>
    </row>
    <row r="6">
      <c r="A6" s="15" t="inlineStr">
        <is>
          <t>Gamma Scale Parameter (θ = μ / α)</t>
        </is>
      </c>
      <c r="B6" s="19">
        <f>'01_Assumptions'!B6 / B5</f>
        <v/>
      </c>
      <c r="C6" s="17" t="inlineStr">
        <is>
          <t>Severity distribution scale</t>
        </is>
      </c>
    </row>
    <row r="7">
      <c r="A7" s="20" t="inlineStr">
        <is>
          <t>Theoretical Expected Gross Loss (E[S] = E[N] * μ)</t>
        </is>
      </c>
      <c r="B7" s="21">
        <f>B4 * '01_Assumptions'!B6</f>
        <v/>
      </c>
      <c r="C7" s="17" t="inlineStr">
        <is>
          <t>Analytical benchmark for simulation reconciliation</t>
        </is>
      </c>
    </row>
    <row r="8">
      <c r="A8" s="20" t="inlineStr">
        <is>
          <t>Mean Simulated Gross Loss</t>
        </is>
      </c>
      <c r="B8" s="21">
        <f>AVERAGE(C14:C513)</f>
        <v/>
      </c>
      <c r="C8" s="17" t="inlineStr">
        <is>
          <t>Empirical mean across 500 trials</t>
        </is>
      </c>
    </row>
    <row r="9">
      <c r="A9" s="15" t="inlineStr">
        <is>
          <t>Mean Simulated Retained Loss ($25K Ded)</t>
        </is>
      </c>
      <c r="B9" s="19">
        <f>AVERAGE(D14:D513)</f>
        <v/>
      </c>
      <c r="C9" s="17" t="inlineStr">
        <is>
          <t>Policyholder retained layer</t>
        </is>
      </c>
    </row>
    <row r="10">
      <c r="A10" s="15" t="inlineStr">
        <is>
          <t>Mean Simulated Insurer Loss</t>
        </is>
      </c>
      <c r="B10" s="19">
        <f>AVERAGE(E14:E513)</f>
        <v/>
      </c>
      <c r="C10" s="17" t="inlineStr">
        <is>
          <t>Pure commercial risk cost</t>
        </is>
      </c>
    </row>
    <row r="11">
      <c r="A11" s="20" t="inlineStr">
        <is>
          <t>Indicated Loaded Commercial Premium</t>
        </is>
      </c>
      <c r="B11" s="19">
        <f>B10 / (1 - '01_Assumptions'!B9)</f>
        <v/>
      </c>
      <c r="C11" s="17" t="inlineStr">
        <is>
          <t>Loaded premium indication with 20% expense load</t>
        </is>
      </c>
    </row>
    <row r="12">
      <c r="A12" s="15" t="inlineStr">
        <is>
          <t>99.5% Tail Loss (VaR 99.5%)</t>
        </is>
      </c>
      <c r="B12" s="19">
        <f>PERCENTILE(C14:C513, 0.995)</f>
        <v/>
      </c>
      <c r="C12" s="17" t="inlineStr">
        <is>
          <t>1-in-200 year extreme annual loss quantile</t>
        </is>
      </c>
    </row>
    <row r="13">
      <c r="A13" s="22" t="inlineStr">
        <is>
          <t>Trial Year</t>
        </is>
      </c>
      <c r="B13" s="23" t="inlineStr">
        <is>
          <t>Claim Count (N)</t>
        </is>
      </c>
      <c r="C13" s="22" t="inlineStr">
        <is>
          <t>Simulated Gross ($)</t>
        </is>
      </c>
      <c r="D13" s="22" t="inlineStr">
        <is>
          <t>Simulated Retained ($)</t>
        </is>
      </c>
      <c r="E13" s="22" t="inlineStr">
        <is>
          <t>Simulated Insurer ($)</t>
        </is>
      </c>
      <c r="F13" s="22" t="inlineStr">
        <is>
          <t>Retained Share %</t>
        </is>
      </c>
    </row>
    <row r="14">
      <c r="A14" s="5" t="n">
        <v>1</v>
      </c>
      <c r="B14" s="24" t="n">
        <v>283</v>
      </c>
      <c r="C14" s="25" t="n">
        <v>2756204.99</v>
      </c>
      <c r="D14" s="25">
        <f>MIN(C14, B14 * '01_Assumptions'!$B$8)</f>
        <v/>
      </c>
      <c r="E14" s="25">
        <f>MAX(0, C14 - D14)</f>
        <v/>
      </c>
      <c r="F14" s="26">
        <f>IF(C14&gt;0, D14/C14, 0)</f>
        <v/>
      </c>
    </row>
    <row r="15">
      <c r="A15" s="5" t="n">
        <v>2</v>
      </c>
      <c r="B15" s="24" t="n">
        <v>315</v>
      </c>
      <c r="C15" s="25" t="n">
        <v>3068696.36</v>
      </c>
      <c r="D15" s="25">
        <f>MIN(C15, B15 * '01_Assumptions'!$B$8)</f>
        <v/>
      </c>
      <c r="E15" s="25">
        <f>MAX(0, C15 - D15)</f>
        <v/>
      </c>
      <c r="F15" s="26">
        <f>IF(C15&gt;0, D15/C15, 0)</f>
        <v/>
      </c>
    </row>
    <row r="16">
      <c r="A16" s="5" t="n">
        <v>3</v>
      </c>
      <c r="B16" s="24" t="n">
        <v>281</v>
      </c>
      <c r="C16" s="25" t="n">
        <v>2880577.33</v>
      </c>
      <c r="D16" s="25">
        <f>MIN(C16, B16 * '01_Assumptions'!$B$8)</f>
        <v/>
      </c>
      <c r="E16" s="25">
        <f>MAX(0, C16 - D16)</f>
        <v/>
      </c>
      <c r="F16" s="26">
        <f>IF(C16&gt;0, D16/C16, 0)</f>
        <v/>
      </c>
    </row>
    <row r="17">
      <c r="A17" s="5" t="n">
        <v>4</v>
      </c>
      <c r="B17" s="24" t="n">
        <v>294</v>
      </c>
      <c r="C17" s="25" t="n">
        <v>3081267.26</v>
      </c>
      <c r="D17" s="25">
        <f>MIN(C17, B17 * '01_Assumptions'!$B$8)</f>
        <v/>
      </c>
      <c r="E17" s="25">
        <f>MAX(0, C17 - D17)</f>
        <v/>
      </c>
      <c r="F17" s="26">
        <f>IF(C17&gt;0, D17/C17, 0)</f>
        <v/>
      </c>
    </row>
    <row r="18">
      <c r="A18" s="5" t="n">
        <v>5</v>
      </c>
      <c r="B18" s="24" t="n">
        <v>312</v>
      </c>
      <c r="C18" s="25" t="n">
        <v>3104609.11</v>
      </c>
      <c r="D18" s="25">
        <f>MIN(C18, B18 * '01_Assumptions'!$B$8)</f>
        <v/>
      </c>
      <c r="E18" s="25">
        <f>MAX(0, C18 - D18)</f>
        <v/>
      </c>
      <c r="F18" s="26">
        <f>IF(C18&gt;0, D18/C18, 0)</f>
        <v/>
      </c>
    </row>
    <row r="19">
      <c r="A19" s="5" t="n">
        <v>6</v>
      </c>
      <c r="B19" s="24" t="n">
        <v>301</v>
      </c>
      <c r="C19" s="25" t="n">
        <v>3176097.87</v>
      </c>
      <c r="D19" s="25">
        <f>MIN(C19, B19 * '01_Assumptions'!$B$8)</f>
        <v/>
      </c>
      <c r="E19" s="25">
        <f>MAX(0, C19 - D19)</f>
        <v/>
      </c>
      <c r="F19" s="26">
        <f>IF(C19&gt;0, D19/C19, 0)</f>
        <v/>
      </c>
    </row>
    <row r="20">
      <c r="A20" s="5" t="n">
        <v>7</v>
      </c>
      <c r="B20" s="24" t="n">
        <v>292</v>
      </c>
      <c r="C20" s="25" t="n">
        <v>3049160.33</v>
      </c>
      <c r="D20" s="25">
        <f>MIN(C20, B20 * '01_Assumptions'!$B$8)</f>
        <v/>
      </c>
      <c r="E20" s="25">
        <f>MAX(0, C20 - D20)</f>
        <v/>
      </c>
      <c r="F20" s="26">
        <f>IF(C20&gt;0, D20/C20, 0)</f>
        <v/>
      </c>
    </row>
    <row r="21">
      <c r="A21" s="5" t="n">
        <v>8</v>
      </c>
      <c r="B21" s="24" t="n">
        <v>290</v>
      </c>
      <c r="C21" s="25" t="n">
        <v>2847816.69</v>
      </c>
      <c r="D21" s="25">
        <f>MIN(C21, B21 * '01_Assumptions'!$B$8)</f>
        <v/>
      </c>
      <c r="E21" s="25">
        <f>MAX(0, C21 - D21)</f>
        <v/>
      </c>
      <c r="F21" s="26">
        <f>IF(C21&gt;0, D21/C21, 0)</f>
        <v/>
      </c>
    </row>
    <row r="22">
      <c r="A22" s="5" t="n">
        <v>9</v>
      </c>
      <c r="B22" s="24" t="n">
        <v>314</v>
      </c>
      <c r="C22" s="25" t="n">
        <v>3133979.26</v>
      </c>
      <c r="D22" s="25">
        <f>MIN(C22, B22 * '01_Assumptions'!$B$8)</f>
        <v/>
      </c>
      <c r="E22" s="25">
        <f>MAX(0, C22 - D22)</f>
        <v/>
      </c>
      <c r="F22" s="26">
        <f>IF(C22&gt;0, D22/C22, 0)</f>
        <v/>
      </c>
    </row>
    <row r="23">
      <c r="A23" s="5" t="n">
        <v>10</v>
      </c>
      <c r="B23" s="24" t="n">
        <v>330</v>
      </c>
      <c r="C23" s="25" t="n">
        <v>3201736.56</v>
      </c>
      <c r="D23" s="25">
        <f>MIN(C23, B23 * '01_Assumptions'!$B$8)</f>
        <v/>
      </c>
      <c r="E23" s="25">
        <f>MAX(0, C23 - D23)</f>
        <v/>
      </c>
      <c r="F23" s="26">
        <f>IF(C23&gt;0, D23/C23, 0)</f>
        <v/>
      </c>
    </row>
    <row r="24">
      <c r="A24" s="5" t="n">
        <v>11</v>
      </c>
      <c r="B24" s="24" t="n">
        <v>289</v>
      </c>
      <c r="C24" s="25" t="n">
        <v>2790502.05</v>
      </c>
      <c r="D24" s="25">
        <f>MIN(C24, B24 * '01_Assumptions'!$B$8)</f>
        <v/>
      </c>
      <c r="E24" s="25">
        <f>MAX(0, C24 - D24)</f>
        <v/>
      </c>
      <c r="F24" s="26">
        <f>IF(C24&gt;0, D24/C24, 0)</f>
        <v/>
      </c>
    </row>
    <row r="25">
      <c r="A25" s="5" t="n">
        <v>12</v>
      </c>
      <c r="B25" s="24" t="n">
        <v>315</v>
      </c>
      <c r="C25" s="25" t="n">
        <v>3024244.68</v>
      </c>
      <c r="D25" s="25">
        <f>MIN(C25, B25 * '01_Assumptions'!$B$8)</f>
        <v/>
      </c>
      <c r="E25" s="25">
        <f>MAX(0, C25 - D25)</f>
        <v/>
      </c>
      <c r="F25" s="26">
        <f>IF(C25&gt;0, D25/C25, 0)</f>
        <v/>
      </c>
    </row>
    <row r="26">
      <c r="A26" s="5" t="n">
        <v>13</v>
      </c>
      <c r="B26" s="24" t="n">
        <v>325</v>
      </c>
      <c r="C26" s="25" t="n">
        <v>3072769.83</v>
      </c>
      <c r="D26" s="25">
        <f>MIN(C26, B26 * '01_Assumptions'!$B$8)</f>
        <v/>
      </c>
      <c r="E26" s="25">
        <f>MAX(0, C26 - D26)</f>
        <v/>
      </c>
      <c r="F26" s="26">
        <f>IF(C26&gt;0, D26/C26, 0)</f>
        <v/>
      </c>
    </row>
    <row r="27">
      <c r="A27" s="5" t="n">
        <v>14</v>
      </c>
      <c r="B27" s="24" t="n">
        <v>285</v>
      </c>
      <c r="C27" s="25" t="n">
        <v>2858916.62</v>
      </c>
      <c r="D27" s="25">
        <f>MIN(C27, B27 * '01_Assumptions'!$B$8)</f>
        <v/>
      </c>
      <c r="E27" s="25">
        <f>MAX(0, C27 - D27)</f>
        <v/>
      </c>
      <c r="F27" s="26">
        <f>IF(C27&gt;0, D27/C27, 0)</f>
        <v/>
      </c>
    </row>
    <row r="28">
      <c r="A28" s="5" t="n">
        <v>15</v>
      </c>
      <c r="B28" s="24" t="n">
        <v>298</v>
      </c>
      <c r="C28" s="25" t="n">
        <v>2914833.68</v>
      </c>
      <c r="D28" s="25">
        <f>MIN(C28, B28 * '01_Assumptions'!$B$8)</f>
        <v/>
      </c>
      <c r="E28" s="25">
        <f>MAX(0, C28 - D28)</f>
        <v/>
      </c>
      <c r="F28" s="26">
        <f>IF(C28&gt;0, D28/C28, 0)</f>
        <v/>
      </c>
    </row>
    <row r="29">
      <c r="A29" s="5" t="n">
        <v>16</v>
      </c>
      <c r="B29" s="24" t="n">
        <v>293</v>
      </c>
      <c r="C29" s="25" t="n">
        <v>2960917.39</v>
      </c>
      <c r="D29" s="25">
        <f>MIN(C29, B29 * '01_Assumptions'!$B$8)</f>
        <v/>
      </c>
      <c r="E29" s="25">
        <f>MAX(0, C29 - D29)</f>
        <v/>
      </c>
      <c r="F29" s="26">
        <f>IF(C29&gt;0, D29/C29, 0)</f>
        <v/>
      </c>
    </row>
    <row r="30">
      <c r="A30" s="5" t="n">
        <v>17</v>
      </c>
      <c r="B30" s="24" t="n">
        <v>326</v>
      </c>
      <c r="C30" s="25" t="n">
        <v>3254359.19</v>
      </c>
      <c r="D30" s="25">
        <f>MIN(C30, B30 * '01_Assumptions'!$B$8)</f>
        <v/>
      </c>
      <c r="E30" s="25">
        <f>MAX(0, C30 - D30)</f>
        <v/>
      </c>
      <c r="F30" s="26">
        <f>IF(C30&gt;0, D30/C30, 0)</f>
        <v/>
      </c>
    </row>
    <row r="31">
      <c r="A31" s="5" t="n">
        <v>18</v>
      </c>
      <c r="B31" s="24" t="n">
        <v>301</v>
      </c>
      <c r="C31" s="25" t="n">
        <v>2950679.88</v>
      </c>
      <c r="D31" s="25">
        <f>MIN(C31, B31 * '01_Assumptions'!$B$8)</f>
        <v/>
      </c>
      <c r="E31" s="25">
        <f>MAX(0, C31 - D31)</f>
        <v/>
      </c>
      <c r="F31" s="26">
        <f>IF(C31&gt;0, D31/C31, 0)</f>
        <v/>
      </c>
    </row>
    <row r="32">
      <c r="A32" s="5" t="n">
        <v>19</v>
      </c>
      <c r="B32" s="24" t="n">
        <v>311</v>
      </c>
      <c r="C32" s="25" t="n">
        <v>3254593.36</v>
      </c>
      <c r="D32" s="25">
        <f>MIN(C32, B32 * '01_Assumptions'!$B$8)</f>
        <v/>
      </c>
      <c r="E32" s="25">
        <f>MAX(0, C32 - D32)</f>
        <v/>
      </c>
      <c r="F32" s="26">
        <f>IF(C32&gt;0, D32/C32, 0)</f>
        <v/>
      </c>
    </row>
    <row r="33">
      <c r="A33" s="5" t="n">
        <v>20</v>
      </c>
      <c r="B33" s="24" t="n">
        <v>264</v>
      </c>
      <c r="C33" s="25" t="n">
        <v>2701880.12</v>
      </c>
      <c r="D33" s="25">
        <f>MIN(C33, B33 * '01_Assumptions'!$B$8)</f>
        <v/>
      </c>
      <c r="E33" s="25">
        <f>MAX(0, C33 - D33)</f>
        <v/>
      </c>
      <c r="F33" s="26">
        <f>IF(C33&gt;0, D33/C33, 0)</f>
        <v/>
      </c>
    </row>
    <row r="34">
      <c r="A34" s="5" t="n">
        <v>21</v>
      </c>
      <c r="B34" s="24" t="n">
        <v>298</v>
      </c>
      <c r="C34" s="25" t="n">
        <v>3116759.49</v>
      </c>
      <c r="D34" s="25">
        <f>MIN(C34, B34 * '01_Assumptions'!$B$8)</f>
        <v/>
      </c>
      <c r="E34" s="25">
        <f>MAX(0, C34 - D34)</f>
        <v/>
      </c>
      <c r="F34" s="26">
        <f>IF(C34&gt;0, D34/C34, 0)</f>
        <v/>
      </c>
    </row>
    <row r="35">
      <c r="A35" s="5" t="n">
        <v>22</v>
      </c>
      <c r="B35" s="24" t="n">
        <v>301</v>
      </c>
      <c r="C35" s="25" t="n">
        <v>2917631.65</v>
      </c>
      <c r="D35" s="25">
        <f>MIN(C35, B35 * '01_Assumptions'!$B$8)</f>
        <v/>
      </c>
      <c r="E35" s="25">
        <f>MAX(0, C35 - D35)</f>
        <v/>
      </c>
      <c r="F35" s="26">
        <f>IF(C35&gt;0, D35/C35, 0)</f>
        <v/>
      </c>
    </row>
    <row r="36">
      <c r="A36" s="5" t="n">
        <v>23</v>
      </c>
      <c r="B36" s="24" t="n">
        <v>298</v>
      </c>
      <c r="C36" s="25" t="n">
        <v>2873109.43</v>
      </c>
      <c r="D36" s="25">
        <f>MIN(C36, B36 * '01_Assumptions'!$B$8)</f>
        <v/>
      </c>
      <c r="E36" s="25">
        <f>MAX(0, C36 - D36)</f>
        <v/>
      </c>
      <c r="F36" s="26">
        <f>IF(C36&gt;0, D36/C36, 0)</f>
        <v/>
      </c>
    </row>
    <row r="37">
      <c r="A37" s="5" t="n">
        <v>24</v>
      </c>
      <c r="B37" s="24" t="n">
        <v>301</v>
      </c>
      <c r="C37" s="25" t="n">
        <v>3019502.16</v>
      </c>
      <c r="D37" s="25">
        <f>MIN(C37, B37 * '01_Assumptions'!$B$8)</f>
        <v/>
      </c>
      <c r="E37" s="25">
        <f>MAX(0, C37 - D37)</f>
        <v/>
      </c>
      <c r="F37" s="26">
        <f>IF(C37&gt;0, D37/C37, 0)</f>
        <v/>
      </c>
    </row>
    <row r="38">
      <c r="A38" s="5" t="n">
        <v>25</v>
      </c>
      <c r="B38" s="24" t="n">
        <v>300</v>
      </c>
      <c r="C38" s="25" t="n">
        <v>2983116.17</v>
      </c>
      <c r="D38" s="25">
        <f>MIN(C38, B38 * '01_Assumptions'!$B$8)</f>
        <v/>
      </c>
      <c r="E38" s="25">
        <f>MAX(0, C38 - D38)</f>
        <v/>
      </c>
      <c r="F38" s="26">
        <f>IF(C38&gt;0, D38/C38, 0)</f>
        <v/>
      </c>
    </row>
    <row r="39">
      <c r="A39" s="5" t="n">
        <v>26</v>
      </c>
      <c r="B39" s="24" t="n">
        <v>317</v>
      </c>
      <c r="C39" s="25" t="n">
        <v>2997482.86</v>
      </c>
      <c r="D39" s="25">
        <f>MIN(C39, B39 * '01_Assumptions'!$B$8)</f>
        <v/>
      </c>
      <c r="E39" s="25">
        <f>MAX(0, C39 - D39)</f>
        <v/>
      </c>
      <c r="F39" s="26">
        <f>IF(C39&gt;0, D39/C39, 0)</f>
        <v/>
      </c>
    </row>
    <row r="40">
      <c r="A40" s="5" t="n">
        <v>27</v>
      </c>
      <c r="B40" s="24" t="n">
        <v>276</v>
      </c>
      <c r="C40" s="25" t="n">
        <v>2687303.63</v>
      </c>
      <c r="D40" s="25">
        <f>MIN(C40, B40 * '01_Assumptions'!$B$8)</f>
        <v/>
      </c>
      <c r="E40" s="25">
        <f>MAX(0, C40 - D40)</f>
        <v/>
      </c>
      <c r="F40" s="26">
        <f>IF(C40&gt;0, D40/C40, 0)</f>
        <v/>
      </c>
    </row>
    <row r="41">
      <c r="A41" s="5" t="n">
        <v>28</v>
      </c>
      <c r="B41" s="24" t="n">
        <v>291</v>
      </c>
      <c r="C41" s="25" t="n">
        <v>2919798.14</v>
      </c>
      <c r="D41" s="25">
        <f>MIN(C41, B41 * '01_Assumptions'!$B$8)</f>
        <v/>
      </c>
      <c r="E41" s="25">
        <f>MAX(0, C41 - D41)</f>
        <v/>
      </c>
      <c r="F41" s="26">
        <f>IF(C41&gt;0, D41/C41, 0)</f>
        <v/>
      </c>
    </row>
    <row r="42">
      <c r="A42" s="5" t="n">
        <v>29</v>
      </c>
      <c r="B42" s="24" t="n">
        <v>279</v>
      </c>
      <c r="C42" s="25" t="n">
        <v>2981076.72</v>
      </c>
      <c r="D42" s="25">
        <f>MIN(C42, B42 * '01_Assumptions'!$B$8)</f>
        <v/>
      </c>
      <c r="E42" s="25">
        <f>MAX(0, C42 - D42)</f>
        <v/>
      </c>
      <c r="F42" s="26">
        <f>IF(C42&gt;0, D42/C42, 0)</f>
        <v/>
      </c>
    </row>
    <row r="43">
      <c r="A43" s="5" t="n">
        <v>30</v>
      </c>
      <c r="B43" s="24" t="n">
        <v>316</v>
      </c>
      <c r="C43" s="25" t="n">
        <v>3182727.09</v>
      </c>
      <c r="D43" s="25">
        <f>MIN(C43, B43 * '01_Assumptions'!$B$8)</f>
        <v/>
      </c>
      <c r="E43" s="25">
        <f>MAX(0, C43 - D43)</f>
        <v/>
      </c>
      <c r="F43" s="26">
        <f>IF(C43&gt;0, D43/C43, 0)</f>
        <v/>
      </c>
    </row>
    <row r="44">
      <c r="A44" s="5" t="n">
        <v>31</v>
      </c>
      <c r="B44" s="24" t="n">
        <v>308</v>
      </c>
      <c r="C44" s="25" t="n">
        <v>2752731.96</v>
      </c>
      <c r="D44" s="25">
        <f>MIN(C44, B44 * '01_Assumptions'!$B$8)</f>
        <v/>
      </c>
      <c r="E44" s="25">
        <f>MAX(0, C44 - D44)</f>
        <v/>
      </c>
      <c r="F44" s="26">
        <f>IF(C44&gt;0, D44/C44, 0)</f>
        <v/>
      </c>
    </row>
    <row r="45">
      <c r="A45" s="5" t="n">
        <v>32</v>
      </c>
      <c r="B45" s="24" t="n">
        <v>314</v>
      </c>
      <c r="C45" s="25" t="n">
        <v>3075910.89</v>
      </c>
      <c r="D45" s="25">
        <f>MIN(C45, B45 * '01_Assumptions'!$B$8)</f>
        <v/>
      </c>
      <c r="E45" s="25">
        <f>MAX(0, C45 - D45)</f>
        <v/>
      </c>
      <c r="F45" s="26">
        <f>IF(C45&gt;0, D45/C45, 0)</f>
        <v/>
      </c>
    </row>
    <row r="46">
      <c r="A46" s="5" t="n">
        <v>33</v>
      </c>
      <c r="B46" s="24" t="n">
        <v>285</v>
      </c>
      <c r="C46" s="25" t="n">
        <v>2785777.6</v>
      </c>
      <c r="D46" s="25">
        <f>MIN(C46, B46 * '01_Assumptions'!$B$8)</f>
        <v/>
      </c>
      <c r="E46" s="25">
        <f>MAX(0, C46 - D46)</f>
        <v/>
      </c>
      <c r="F46" s="26">
        <f>IF(C46&gt;0, D46/C46, 0)</f>
        <v/>
      </c>
    </row>
    <row r="47">
      <c r="A47" s="5" t="n">
        <v>34</v>
      </c>
      <c r="B47" s="24" t="n">
        <v>295</v>
      </c>
      <c r="C47" s="25" t="n">
        <v>2807949.65</v>
      </c>
      <c r="D47" s="25">
        <f>MIN(C47, B47 * '01_Assumptions'!$B$8)</f>
        <v/>
      </c>
      <c r="E47" s="25">
        <f>MAX(0, C47 - D47)</f>
        <v/>
      </c>
      <c r="F47" s="26">
        <f>IF(C47&gt;0, D47/C47, 0)</f>
        <v/>
      </c>
    </row>
    <row r="48">
      <c r="A48" s="5" t="n">
        <v>35</v>
      </c>
      <c r="B48" s="24" t="n">
        <v>306</v>
      </c>
      <c r="C48" s="25" t="n">
        <v>3173798.63</v>
      </c>
      <c r="D48" s="25">
        <f>MIN(C48, B48 * '01_Assumptions'!$B$8)</f>
        <v/>
      </c>
      <c r="E48" s="25">
        <f>MAX(0, C48 - D48)</f>
        <v/>
      </c>
      <c r="F48" s="26">
        <f>IF(C48&gt;0, D48/C48, 0)</f>
        <v/>
      </c>
    </row>
    <row r="49">
      <c r="A49" s="5" t="n">
        <v>36</v>
      </c>
      <c r="B49" s="24" t="n">
        <v>292</v>
      </c>
      <c r="C49" s="25" t="n">
        <v>2928675.18</v>
      </c>
      <c r="D49" s="25">
        <f>MIN(C49, B49 * '01_Assumptions'!$B$8)</f>
        <v/>
      </c>
      <c r="E49" s="25">
        <f>MAX(0, C49 - D49)</f>
        <v/>
      </c>
      <c r="F49" s="26">
        <f>IF(C49&gt;0, D49/C49, 0)</f>
        <v/>
      </c>
    </row>
    <row r="50">
      <c r="A50" s="5" t="n">
        <v>37</v>
      </c>
      <c r="B50" s="24" t="n">
        <v>308</v>
      </c>
      <c r="C50" s="25" t="n">
        <v>3080399.46</v>
      </c>
      <c r="D50" s="25">
        <f>MIN(C50, B50 * '01_Assumptions'!$B$8)</f>
        <v/>
      </c>
      <c r="E50" s="25">
        <f>MAX(0, C50 - D50)</f>
        <v/>
      </c>
      <c r="F50" s="26">
        <f>IF(C50&gt;0, D50/C50, 0)</f>
        <v/>
      </c>
    </row>
    <row r="51">
      <c r="A51" s="5" t="n">
        <v>38</v>
      </c>
      <c r="B51" s="24" t="n">
        <v>277</v>
      </c>
      <c r="C51" s="25" t="n">
        <v>2748619.75</v>
      </c>
      <c r="D51" s="25">
        <f>MIN(C51, B51 * '01_Assumptions'!$B$8)</f>
        <v/>
      </c>
      <c r="E51" s="25">
        <f>MAX(0, C51 - D51)</f>
        <v/>
      </c>
      <c r="F51" s="26">
        <f>IF(C51&gt;0, D51/C51, 0)</f>
        <v/>
      </c>
    </row>
    <row r="52">
      <c r="A52" s="5" t="n">
        <v>39</v>
      </c>
      <c r="B52" s="24" t="n">
        <v>305</v>
      </c>
      <c r="C52" s="25" t="n">
        <v>2898234.13</v>
      </c>
      <c r="D52" s="25">
        <f>MIN(C52, B52 * '01_Assumptions'!$B$8)</f>
        <v/>
      </c>
      <c r="E52" s="25">
        <f>MAX(0, C52 - D52)</f>
        <v/>
      </c>
      <c r="F52" s="26">
        <f>IF(C52&gt;0, D52/C52, 0)</f>
        <v/>
      </c>
    </row>
    <row r="53">
      <c r="A53" s="5" t="n">
        <v>40</v>
      </c>
      <c r="B53" s="24" t="n">
        <v>302</v>
      </c>
      <c r="C53" s="25" t="n">
        <v>2870649.55</v>
      </c>
      <c r="D53" s="25">
        <f>MIN(C53, B53 * '01_Assumptions'!$B$8)</f>
        <v/>
      </c>
      <c r="E53" s="25">
        <f>MAX(0, C53 - D53)</f>
        <v/>
      </c>
      <c r="F53" s="26">
        <f>IF(C53&gt;0, D53/C53, 0)</f>
        <v/>
      </c>
    </row>
    <row r="54">
      <c r="A54" s="5" t="n">
        <v>41</v>
      </c>
      <c r="B54" s="24" t="n">
        <v>331</v>
      </c>
      <c r="C54" s="25" t="n">
        <v>3402368.72</v>
      </c>
      <c r="D54" s="25">
        <f>MIN(C54, B54 * '01_Assumptions'!$B$8)</f>
        <v/>
      </c>
      <c r="E54" s="25">
        <f>MAX(0, C54 - D54)</f>
        <v/>
      </c>
      <c r="F54" s="26">
        <f>IF(C54&gt;0, D54/C54, 0)</f>
        <v/>
      </c>
    </row>
    <row r="55">
      <c r="A55" s="5" t="n">
        <v>42</v>
      </c>
      <c r="B55" s="24" t="n">
        <v>294</v>
      </c>
      <c r="C55" s="25" t="n">
        <v>3141010.18</v>
      </c>
      <c r="D55" s="25">
        <f>MIN(C55, B55 * '01_Assumptions'!$B$8)</f>
        <v/>
      </c>
      <c r="E55" s="25">
        <f>MAX(0, C55 - D55)</f>
        <v/>
      </c>
      <c r="F55" s="26">
        <f>IF(C55&gt;0, D55/C55, 0)</f>
        <v/>
      </c>
    </row>
    <row r="56">
      <c r="A56" s="5" t="n">
        <v>43</v>
      </c>
      <c r="B56" s="24" t="n">
        <v>337</v>
      </c>
      <c r="C56" s="25" t="n">
        <v>3400509.77</v>
      </c>
      <c r="D56" s="25">
        <f>MIN(C56, B56 * '01_Assumptions'!$B$8)</f>
        <v/>
      </c>
      <c r="E56" s="25">
        <f>MAX(0, C56 - D56)</f>
        <v/>
      </c>
      <c r="F56" s="26">
        <f>IF(C56&gt;0, D56/C56, 0)</f>
        <v/>
      </c>
    </row>
    <row r="57">
      <c r="A57" s="5" t="n">
        <v>44</v>
      </c>
      <c r="B57" s="24" t="n">
        <v>270</v>
      </c>
      <c r="C57" s="25" t="n">
        <v>2523180.65</v>
      </c>
      <c r="D57" s="25">
        <f>MIN(C57, B57 * '01_Assumptions'!$B$8)</f>
        <v/>
      </c>
      <c r="E57" s="25">
        <f>MAX(0, C57 - D57)</f>
        <v/>
      </c>
      <c r="F57" s="26">
        <f>IF(C57&gt;0, D57/C57, 0)</f>
        <v/>
      </c>
    </row>
    <row r="58">
      <c r="A58" s="5" t="n">
        <v>45</v>
      </c>
      <c r="B58" s="24" t="n">
        <v>283</v>
      </c>
      <c r="C58" s="25" t="n">
        <v>2835215.39</v>
      </c>
      <c r="D58" s="25">
        <f>MIN(C58, B58 * '01_Assumptions'!$B$8)</f>
        <v/>
      </c>
      <c r="E58" s="25">
        <f>MAX(0, C58 - D58)</f>
        <v/>
      </c>
      <c r="F58" s="26">
        <f>IF(C58&gt;0, D58/C58, 0)</f>
        <v/>
      </c>
    </row>
    <row r="59">
      <c r="A59" s="5" t="n">
        <v>46</v>
      </c>
      <c r="B59" s="24" t="n">
        <v>299</v>
      </c>
      <c r="C59" s="25" t="n">
        <v>3020139.46</v>
      </c>
      <c r="D59" s="25">
        <f>MIN(C59, B59 * '01_Assumptions'!$B$8)</f>
        <v/>
      </c>
      <c r="E59" s="25">
        <f>MAX(0, C59 - D59)</f>
        <v/>
      </c>
      <c r="F59" s="26">
        <f>IF(C59&gt;0, D59/C59, 0)</f>
        <v/>
      </c>
    </row>
    <row r="60">
      <c r="A60" s="5" t="n">
        <v>47</v>
      </c>
      <c r="B60" s="24" t="n">
        <v>270</v>
      </c>
      <c r="C60" s="25" t="n">
        <v>2570570.1</v>
      </c>
      <c r="D60" s="25">
        <f>MIN(C60, B60 * '01_Assumptions'!$B$8)</f>
        <v/>
      </c>
      <c r="E60" s="25">
        <f>MAX(0, C60 - D60)</f>
        <v/>
      </c>
      <c r="F60" s="26">
        <f>IF(C60&gt;0, D60/C60, 0)</f>
        <v/>
      </c>
    </row>
    <row r="61">
      <c r="A61" s="5" t="n">
        <v>48</v>
      </c>
      <c r="B61" s="24" t="n">
        <v>274</v>
      </c>
      <c r="C61" s="25" t="n">
        <v>2731798.17</v>
      </c>
      <c r="D61" s="25">
        <f>MIN(C61, B61 * '01_Assumptions'!$B$8)</f>
        <v/>
      </c>
      <c r="E61" s="25">
        <f>MAX(0, C61 - D61)</f>
        <v/>
      </c>
      <c r="F61" s="26">
        <f>IF(C61&gt;0, D61/C61, 0)</f>
        <v/>
      </c>
    </row>
    <row r="62">
      <c r="A62" s="5" t="n">
        <v>49</v>
      </c>
      <c r="B62" s="24" t="n">
        <v>313</v>
      </c>
      <c r="C62" s="25" t="n">
        <v>3076956.31</v>
      </c>
      <c r="D62" s="25">
        <f>MIN(C62, B62 * '01_Assumptions'!$B$8)</f>
        <v/>
      </c>
      <c r="E62" s="25">
        <f>MAX(0, C62 - D62)</f>
        <v/>
      </c>
      <c r="F62" s="26">
        <f>IF(C62&gt;0, D62/C62, 0)</f>
        <v/>
      </c>
    </row>
    <row r="63">
      <c r="A63" s="5" t="n">
        <v>50</v>
      </c>
      <c r="B63" s="24" t="n">
        <v>303</v>
      </c>
      <c r="C63" s="25" t="n">
        <v>3111822.49</v>
      </c>
      <c r="D63" s="25">
        <f>MIN(C63, B63 * '01_Assumptions'!$B$8)</f>
        <v/>
      </c>
      <c r="E63" s="25">
        <f>MAX(0, C63 - D63)</f>
        <v/>
      </c>
      <c r="F63" s="26">
        <f>IF(C63&gt;0, D63/C63, 0)</f>
        <v/>
      </c>
    </row>
    <row r="64">
      <c r="A64" s="5" t="n">
        <v>51</v>
      </c>
      <c r="B64" s="24" t="n">
        <v>306</v>
      </c>
      <c r="C64" s="25" t="n">
        <v>2905468.81</v>
      </c>
      <c r="D64" s="25">
        <f>MIN(C64, B64 * '01_Assumptions'!$B$8)</f>
        <v/>
      </c>
      <c r="E64" s="25">
        <f>MAX(0, C64 - D64)</f>
        <v/>
      </c>
      <c r="F64" s="26">
        <f>IF(C64&gt;0, D64/C64, 0)</f>
        <v/>
      </c>
    </row>
    <row r="65">
      <c r="A65" s="5" t="n">
        <v>52</v>
      </c>
      <c r="B65" s="24" t="n">
        <v>300</v>
      </c>
      <c r="C65" s="25" t="n">
        <v>2973224.54</v>
      </c>
      <c r="D65" s="25">
        <f>MIN(C65, B65 * '01_Assumptions'!$B$8)</f>
        <v/>
      </c>
      <c r="E65" s="25">
        <f>MAX(0, C65 - D65)</f>
        <v/>
      </c>
      <c r="F65" s="26">
        <f>IF(C65&gt;0, D65/C65, 0)</f>
        <v/>
      </c>
    </row>
    <row r="66">
      <c r="A66" s="5" t="n">
        <v>53</v>
      </c>
      <c r="B66" s="24" t="n">
        <v>267</v>
      </c>
      <c r="C66" s="25" t="n">
        <v>2612456.59</v>
      </c>
      <c r="D66" s="25">
        <f>MIN(C66, B66 * '01_Assumptions'!$B$8)</f>
        <v/>
      </c>
      <c r="E66" s="25">
        <f>MAX(0, C66 - D66)</f>
        <v/>
      </c>
      <c r="F66" s="26">
        <f>IF(C66&gt;0, D66/C66, 0)</f>
        <v/>
      </c>
    </row>
    <row r="67">
      <c r="A67" s="5" t="n">
        <v>54</v>
      </c>
      <c r="B67" s="24" t="n">
        <v>308</v>
      </c>
      <c r="C67" s="25" t="n">
        <v>2944139</v>
      </c>
      <c r="D67" s="25">
        <f>MIN(C67, B67 * '01_Assumptions'!$B$8)</f>
        <v/>
      </c>
      <c r="E67" s="25">
        <f>MAX(0, C67 - D67)</f>
        <v/>
      </c>
      <c r="F67" s="26">
        <f>IF(C67&gt;0, D67/C67, 0)</f>
        <v/>
      </c>
    </row>
    <row r="68">
      <c r="A68" s="5" t="n">
        <v>55</v>
      </c>
      <c r="B68" s="24" t="n">
        <v>313</v>
      </c>
      <c r="C68" s="25" t="n">
        <v>2922152.98</v>
      </c>
      <c r="D68" s="25">
        <f>MIN(C68, B68 * '01_Assumptions'!$B$8)</f>
        <v/>
      </c>
      <c r="E68" s="25">
        <f>MAX(0, C68 - D68)</f>
        <v/>
      </c>
      <c r="F68" s="26">
        <f>IF(C68&gt;0, D68/C68, 0)</f>
        <v/>
      </c>
    </row>
    <row r="69">
      <c r="A69" s="5" t="n">
        <v>56</v>
      </c>
      <c r="B69" s="24" t="n">
        <v>305</v>
      </c>
      <c r="C69" s="25" t="n">
        <v>3190140.02</v>
      </c>
      <c r="D69" s="25">
        <f>MIN(C69, B69 * '01_Assumptions'!$B$8)</f>
        <v/>
      </c>
      <c r="E69" s="25">
        <f>MAX(0, C69 - D69)</f>
        <v/>
      </c>
      <c r="F69" s="26">
        <f>IF(C69&gt;0, D69/C69, 0)</f>
        <v/>
      </c>
    </row>
    <row r="70">
      <c r="A70" s="5" t="n">
        <v>57</v>
      </c>
      <c r="B70" s="24" t="n">
        <v>306</v>
      </c>
      <c r="C70" s="25" t="n">
        <v>3050457.01</v>
      </c>
      <c r="D70" s="25">
        <f>MIN(C70, B70 * '01_Assumptions'!$B$8)</f>
        <v/>
      </c>
      <c r="E70" s="25">
        <f>MAX(0, C70 - D70)</f>
        <v/>
      </c>
      <c r="F70" s="26">
        <f>IF(C70&gt;0, D70/C70, 0)</f>
        <v/>
      </c>
    </row>
    <row r="71">
      <c r="A71" s="5" t="n">
        <v>58</v>
      </c>
      <c r="B71" s="24" t="n">
        <v>309</v>
      </c>
      <c r="C71" s="25" t="n">
        <v>2957583.32</v>
      </c>
      <c r="D71" s="25">
        <f>MIN(C71, B71 * '01_Assumptions'!$B$8)</f>
        <v/>
      </c>
      <c r="E71" s="25">
        <f>MAX(0, C71 - D71)</f>
        <v/>
      </c>
      <c r="F71" s="26">
        <f>IF(C71&gt;0, D71/C71, 0)</f>
        <v/>
      </c>
    </row>
    <row r="72">
      <c r="A72" s="5" t="n">
        <v>59</v>
      </c>
      <c r="B72" s="24" t="n">
        <v>299</v>
      </c>
      <c r="C72" s="25" t="n">
        <v>2887423.35</v>
      </c>
      <c r="D72" s="25">
        <f>MIN(C72, B72 * '01_Assumptions'!$B$8)</f>
        <v/>
      </c>
      <c r="E72" s="25">
        <f>MAX(0, C72 - D72)</f>
        <v/>
      </c>
      <c r="F72" s="26">
        <f>IF(C72&gt;0, D72/C72, 0)</f>
        <v/>
      </c>
    </row>
    <row r="73">
      <c r="A73" s="5" t="n">
        <v>60</v>
      </c>
      <c r="B73" s="24" t="n">
        <v>284</v>
      </c>
      <c r="C73" s="25" t="n">
        <v>2711099.09</v>
      </c>
      <c r="D73" s="25">
        <f>MIN(C73, B73 * '01_Assumptions'!$B$8)</f>
        <v/>
      </c>
      <c r="E73" s="25">
        <f>MAX(0, C73 - D73)</f>
        <v/>
      </c>
      <c r="F73" s="26">
        <f>IF(C73&gt;0, D73/C73, 0)</f>
        <v/>
      </c>
    </row>
    <row r="74">
      <c r="A74" s="5" t="n">
        <v>61</v>
      </c>
      <c r="B74" s="24" t="n">
        <v>300</v>
      </c>
      <c r="C74" s="25" t="n">
        <v>2866852.86</v>
      </c>
      <c r="D74" s="25">
        <f>MIN(C74, B74 * '01_Assumptions'!$B$8)</f>
        <v/>
      </c>
      <c r="E74" s="25">
        <f>MAX(0, C74 - D74)</f>
        <v/>
      </c>
      <c r="F74" s="26">
        <f>IF(C74&gt;0, D74/C74, 0)</f>
        <v/>
      </c>
    </row>
    <row r="75">
      <c r="A75" s="5" t="n">
        <v>62</v>
      </c>
      <c r="B75" s="24" t="n">
        <v>303</v>
      </c>
      <c r="C75" s="25" t="n">
        <v>2954841.78</v>
      </c>
      <c r="D75" s="25">
        <f>MIN(C75, B75 * '01_Assumptions'!$B$8)</f>
        <v/>
      </c>
      <c r="E75" s="25">
        <f>MAX(0, C75 - D75)</f>
        <v/>
      </c>
      <c r="F75" s="26">
        <f>IF(C75&gt;0, D75/C75, 0)</f>
        <v/>
      </c>
    </row>
    <row r="76">
      <c r="A76" s="5" t="n">
        <v>63</v>
      </c>
      <c r="B76" s="24" t="n">
        <v>281</v>
      </c>
      <c r="C76" s="25" t="n">
        <v>2730827.64</v>
      </c>
      <c r="D76" s="25">
        <f>MIN(C76, B76 * '01_Assumptions'!$B$8)</f>
        <v/>
      </c>
      <c r="E76" s="25">
        <f>MAX(0, C76 - D76)</f>
        <v/>
      </c>
      <c r="F76" s="26">
        <f>IF(C76&gt;0, D76/C76, 0)</f>
        <v/>
      </c>
    </row>
    <row r="77">
      <c r="A77" s="5" t="n">
        <v>64</v>
      </c>
      <c r="B77" s="24" t="n">
        <v>317</v>
      </c>
      <c r="C77" s="25" t="n">
        <v>3116825.01</v>
      </c>
      <c r="D77" s="25">
        <f>MIN(C77, B77 * '01_Assumptions'!$B$8)</f>
        <v/>
      </c>
      <c r="E77" s="25">
        <f>MAX(0, C77 - D77)</f>
        <v/>
      </c>
      <c r="F77" s="26">
        <f>IF(C77&gt;0, D77/C77, 0)</f>
        <v/>
      </c>
    </row>
    <row r="78">
      <c r="A78" s="5" t="n">
        <v>65</v>
      </c>
      <c r="B78" s="24" t="n">
        <v>325</v>
      </c>
      <c r="C78" s="25" t="n">
        <v>3224558.06</v>
      </c>
      <c r="D78" s="25">
        <f>MIN(C78, B78 * '01_Assumptions'!$B$8)</f>
        <v/>
      </c>
      <c r="E78" s="25">
        <f>MAX(0, C78 - D78)</f>
        <v/>
      </c>
      <c r="F78" s="26">
        <f>IF(C78&gt;0, D78/C78, 0)</f>
        <v/>
      </c>
    </row>
    <row r="79">
      <c r="A79" s="5" t="n">
        <v>66</v>
      </c>
      <c r="B79" s="24" t="n">
        <v>291</v>
      </c>
      <c r="C79" s="25" t="n">
        <v>2926755.29</v>
      </c>
      <c r="D79" s="25">
        <f>MIN(C79, B79 * '01_Assumptions'!$B$8)</f>
        <v/>
      </c>
      <c r="E79" s="25">
        <f>MAX(0, C79 - D79)</f>
        <v/>
      </c>
      <c r="F79" s="26">
        <f>IF(C79&gt;0, D79/C79, 0)</f>
        <v/>
      </c>
    </row>
    <row r="80">
      <c r="A80" s="5" t="n">
        <v>67</v>
      </c>
      <c r="B80" s="24" t="n">
        <v>285</v>
      </c>
      <c r="C80" s="25" t="n">
        <v>2852990.79</v>
      </c>
      <c r="D80" s="25">
        <f>MIN(C80, B80 * '01_Assumptions'!$B$8)</f>
        <v/>
      </c>
      <c r="E80" s="25">
        <f>MAX(0, C80 - D80)</f>
        <v/>
      </c>
      <c r="F80" s="26">
        <f>IF(C80&gt;0, D80/C80, 0)</f>
        <v/>
      </c>
    </row>
    <row r="81">
      <c r="A81" s="5" t="n">
        <v>68</v>
      </c>
      <c r="B81" s="24" t="n">
        <v>292</v>
      </c>
      <c r="C81" s="25" t="n">
        <v>2995675.65</v>
      </c>
      <c r="D81" s="25">
        <f>MIN(C81, B81 * '01_Assumptions'!$B$8)</f>
        <v/>
      </c>
      <c r="E81" s="25">
        <f>MAX(0, C81 - D81)</f>
        <v/>
      </c>
      <c r="F81" s="26">
        <f>IF(C81&gt;0, D81/C81, 0)</f>
        <v/>
      </c>
    </row>
    <row r="82">
      <c r="A82" s="5" t="n">
        <v>69</v>
      </c>
      <c r="B82" s="24" t="n">
        <v>295</v>
      </c>
      <c r="C82" s="25" t="n">
        <v>2787354.89</v>
      </c>
      <c r="D82" s="25">
        <f>MIN(C82, B82 * '01_Assumptions'!$B$8)</f>
        <v/>
      </c>
      <c r="E82" s="25">
        <f>MAX(0, C82 - D82)</f>
        <v/>
      </c>
      <c r="F82" s="26">
        <f>IF(C82&gt;0, D82/C82, 0)</f>
        <v/>
      </c>
    </row>
    <row r="83">
      <c r="A83" s="5" t="n">
        <v>70</v>
      </c>
      <c r="B83" s="24" t="n">
        <v>340</v>
      </c>
      <c r="C83" s="25" t="n">
        <v>3311912.21</v>
      </c>
      <c r="D83" s="25">
        <f>MIN(C83, B83 * '01_Assumptions'!$B$8)</f>
        <v/>
      </c>
      <c r="E83" s="25">
        <f>MAX(0, C83 - D83)</f>
        <v/>
      </c>
      <c r="F83" s="26">
        <f>IF(C83&gt;0, D83/C83, 0)</f>
        <v/>
      </c>
    </row>
    <row r="84">
      <c r="A84" s="5" t="n">
        <v>71</v>
      </c>
      <c r="B84" s="24" t="n">
        <v>265</v>
      </c>
      <c r="C84" s="25" t="n">
        <v>2661310.52</v>
      </c>
      <c r="D84" s="25">
        <f>MIN(C84, B84 * '01_Assumptions'!$B$8)</f>
        <v/>
      </c>
      <c r="E84" s="25">
        <f>MAX(0, C84 - D84)</f>
        <v/>
      </c>
      <c r="F84" s="26">
        <f>IF(C84&gt;0, D84/C84, 0)</f>
        <v/>
      </c>
    </row>
    <row r="85">
      <c r="A85" s="5" t="n">
        <v>72</v>
      </c>
      <c r="B85" s="24" t="n">
        <v>298</v>
      </c>
      <c r="C85" s="25" t="n">
        <v>3141688.51</v>
      </c>
      <c r="D85" s="25">
        <f>MIN(C85, B85 * '01_Assumptions'!$B$8)</f>
        <v/>
      </c>
      <c r="E85" s="25">
        <f>MAX(0, C85 - D85)</f>
        <v/>
      </c>
      <c r="F85" s="26">
        <f>IF(C85&gt;0, D85/C85, 0)</f>
        <v/>
      </c>
    </row>
    <row r="86">
      <c r="A86" s="5" t="n">
        <v>73</v>
      </c>
      <c r="B86" s="24" t="n">
        <v>290</v>
      </c>
      <c r="C86" s="25" t="n">
        <v>2903933.44</v>
      </c>
      <c r="D86" s="25">
        <f>MIN(C86, B86 * '01_Assumptions'!$B$8)</f>
        <v/>
      </c>
      <c r="E86" s="25">
        <f>MAX(0, C86 - D86)</f>
        <v/>
      </c>
      <c r="F86" s="26">
        <f>IF(C86&gt;0, D86/C86, 0)</f>
        <v/>
      </c>
    </row>
    <row r="87">
      <c r="A87" s="5" t="n">
        <v>74</v>
      </c>
      <c r="B87" s="24" t="n">
        <v>314</v>
      </c>
      <c r="C87" s="25" t="n">
        <v>3041889.04</v>
      </c>
      <c r="D87" s="25">
        <f>MIN(C87, B87 * '01_Assumptions'!$B$8)</f>
        <v/>
      </c>
      <c r="E87" s="25">
        <f>MAX(0, C87 - D87)</f>
        <v/>
      </c>
      <c r="F87" s="26">
        <f>IF(C87&gt;0, D87/C87, 0)</f>
        <v/>
      </c>
    </row>
    <row r="88">
      <c r="A88" s="5" t="n">
        <v>75</v>
      </c>
      <c r="B88" s="24" t="n">
        <v>309</v>
      </c>
      <c r="C88" s="25" t="n">
        <v>3137592.08</v>
      </c>
      <c r="D88" s="25">
        <f>MIN(C88, B88 * '01_Assumptions'!$B$8)</f>
        <v/>
      </c>
      <c r="E88" s="25">
        <f>MAX(0, C88 - D88)</f>
        <v/>
      </c>
      <c r="F88" s="26">
        <f>IF(C88&gt;0, D88/C88, 0)</f>
        <v/>
      </c>
    </row>
    <row r="89">
      <c r="A89" s="5" t="n">
        <v>76</v>
      </c>
      <c r="B89" s="24" t="n">
        <v>302</v>
      </c>
      <c r="C89" s="25" t="n">
        <v>3185986.76</v>
      </c>
      <c r="D89" s="25">
        <f>MIN(C89, B89 * '01_Assumptions'!$B$8)</f>
        <v/>
      </c>
      <c r="E89" s="25">
        <f>MAX(0, C89 - D89)</f>
        <v/>
      </c>
      <c r="F89" s="26">
        <f>IF(C89&gt;0, D89/C89, 0)</f>
        <v/>
      </c>
    </row>
    <row r="90">
      <c r="A90" s="5" t="n">
        <v>77</v>
      </c>
      <c r="B90" s="24" t="n">
        <v>309</v>
      </c>
      <c r="C90" s="25" t="n">
        <v>3293417.56</v>
      </c>
      <c r="D90" s="25">
        <f>MIN(C90, B90 * '01_Assumptions'!$B$8)</f>
        <v/>
      </c>
      <c r="E90" s="25">
        <f>MAX(0, C90 - D90)</f>
        <v/>
      </c>
      <c r="F90" s="26">
        <f>IF(C90&gt;0, D90/C90, 0)</f>
        <v/>
      </c>
    </row>
    <row r="91">
      <c r="A91" s="5" t="n">
        <v>78</v>
      </c>
      <c r="B91" s="24" t="n">
        <v>303</v>
      </c>
      <c r="C91" s="25" t="n">
        <v>3117864.43</v>
      </c>
      <c r="D91" s="25">
        <f>MIN(C91, B91 * '01_Assumptions'!$B$8)</f>
        <v/>
      </c>
      <c r="E91" s="25">
        <f>MAX(0, C91 - D91)</f>
        <v/>
      </c>
      <c r="F91" s="26">
        <f>IF(C91&gt;0, D91/C91, 0)</f>
        <v/>
      </c>
    </row>
    <row r="92">
      <c r="A92" s="5" t="n">
        <v>79</v>
      </c>
      <c r="B92" s="24" t="n">
        <v>314</v>
      </c>
      <c r="C92" s="25" t="n">
        <v>3164330.66</v>
      </c>
      <c r="D92" s="25">
        <f>MIN(C92, B92 * '01_Assumptions'!$B$8)</f>
        <v/>
      </c>
      <c r="E92" s="25">
        <f>MAX(0, C92 - D92)</f>
        <v/>
      </c>
      <c r="F92" s="26">
        <f>IF(C92&gt;0, D92/C92, 0)</f>
        <v/>
      </c>
    </row>
    <row r="93">
      <c r="A93" s="5" t="n">
        <v>80</v>
      </c>
      <c r="B93" s="24" t="n">
        <v>267</v>
      </c>
      <c r="C93" s="25" t="n">
        <v>2473237.83</v>
      </c>
      <c r="D93" s="25">
        <f>MIN(C93, B93 * '01_Assumptions'!$B$8)</f>
        <v/>
      </c>
      <c r="E93" s="25">
        <f>MAX(0, C93 - D93)</f>
        <v/>
      </c>
      <c r="F93" s="26">
        <f>IF(C93&gt;0, D93/C93, 0)</f>
        <v/>
      </c>
    </row>
    <row r="94">
      <c r="A94" s="5" t="n">
        <v>81</v>
      </c>
      <c r="B94" s="24" t="n">
        <v>325</v>
      </c>
      <c r="C94" s="25" t="n">
        <v>3055874.04</v>
      </c>
      <c r="D94" s="25">
        <f>MIN(C94, B94 * '01_Assumptions'!$B$8)</f>
        <v/>
      </c>
      <c r="E94" s="25">
        <f>MAX(0, C94 - D94)</f>
        <v/>
      </c>
      <c r="F94" s="26">
        <f>IF(C94&gt;0, D94/C94, 0)</f>
        <v/>
      </c>
    </row>
    <row r="95">
      <c r="A95" s="5" t="n">
        <v>82</v>
      </c>
      <c r="B95" s="24" t="n">
        <v>294</v>
      </c>
      <c r="C95" s="25" t="n">
        <v>2853187.36</v>
      </c>
      <c r="D95" s="25">
        <f>MIN(C95, B95 * '01_Assumptions'!$B$8)</f>
        <v/>
      </c>
      <c r="E95" s="25">
        <f>MAX(0, C95 - D95)</f>
        <v/>
      </c>
      <c r="F95" s="26">
        <f>IF(C95&gt;0, D95/C95, 0)</f>
        <v/>
      </c>
    </row>
    <row r="96">
      <c r="A96" s="5" t="n">
        <v>83</v>
      </c>
      <c r="B96" s="24" t="n">
        <v>292</v>
      </c>
      <c r="C96" s="25" t="n">
        <v>2970397.46</v>
      </c>
      <c r="D96" s="25">
        <f>MIN(C96, B96 * '01_Assumptions'!$B$8)</f>
        <v/>
      </c>
      <c r="E96" s="25">
        <f>MAX(0, C96 - D96)</f>
        <v/>
      </c>
      <c r="F96" s="26">
        <f>IF(C96&gt;0, D96/C96, 0)</f>
        <v/>
      </c>
    </row>
    <row r="97">
      <c r="A97" s="5" t="n">
        <v>84</v>
      </c>
      <c r="B97" s="24" t="n">
        <v>315</v>
      </c>
      <c r="C97" s="25" t="n">
        <v>2999965.03</v>
      </c>
      <c r="D97" s="25">
        <f>MIN(C97, B97 * '01_Assumptions'!$B$8)</f>
        <v/>
      </c>
      <c r="E97" s="25">
        <f>MAX(0, C97 - D97)</f>
        <v/>
      </c>
      <c r="F97" s="26">
        <f>IF(C97&gt;0, D97/C97, 0)</f>
        <v/>
      </c>
    </row>
    <row r="98">
      <c r="A98" s="5" t="n">
        <v>85</v>
      </c>
      <c r="B98" s="24" t="n">
        <v>300</v>
      </c>
      <c r="C98" s="25" t="n">
        <v>3061631.54</v>
      </c>
      <c r="D98" s="25">
        <f>MIN(C98, B98 * '01_Assumptions'!$B$8)</f>
        <v/>
      </c>
      <c r="E98" s="25">
        <f>MAX(0, C98 - D98)</f>
        <v/>
      </c>
      <c r="F98" s="26">
        <f>IF(C98&gt;0, D98/C98, 0)</f>
        <v/>
      </c>
    </row>
    <row r="99">
      <c r="A99" s="5" t="n">
        <v>86</v>
      </c>
      <c r="B99" s="24" t="n">
        <v>299</v>
      </c>
      <c r="C99" s="25" t="n">
        <v>3225255.11</v>
      </c>
      <c r="D99" s="25">
        <f>MIN(C99, B99 * '01_Assumptions'!$B$8)</f>
        <v/>
      </c>
      <c r="E99" s="25">
        <f>MAX(0, C99 - D99)</f>
        <v/>
      </c>
      <c r="F99" s="26">
        <f>IF(C99&gt;0, D99/C99, 0)</f>
        <v/>
      </c>
    </row>
    <row r="100">
      <c r="A100" s="5" t="n">
        <v>87</v>
      </c>
      <c r="B100" s="24" t="n">
        <v>295</v>
      </c>
      <c r="C100" s="25" t="n">
        <v>2946840.97</v>
      </c>
      <c r="D100" s="25">
        <f>MIN(C100, B100 * '01_Assumptions'!$B$8)</f>
        <v/>
      </c>
      <c r="E100" s="25">
        <f>MAX(0, C100 - D100)</f>
        <v/>
      </c>
      <c r="F100" s="26">
        <f>IF(C100&gt;0, D100/C100, 0)</f>
        <v/>
      </c>
    </row>
    <row r="101">
      <c r="A101" s="5" t="n">
        <v>88</v>
      </c>
      <c r="B101" s="24" t="n">
        <v>309</v>
      </c>
      <c r="C101" s="25" t="n">
        <v>3077680.12</v>
      </c>
      <c r="D101" s="25">
        <f>MIN(C101, B101 * '01_Assumptions'!$B$8)</f>
        <v/>
      </c>
      <c r="E101" s="25">
        <f>MAX(0, C101 - D101)</f>
        <v/>
      </c>
      <c r="F101" s="26">
        <f>IF(C101&gt;0, D101/C101, 0)</f>
        <v/>
      </c>
    </row>
    <row r="102">
      <c r="A102" s="5" t="n">
        <v>89</v>
      </c>
      <c r="B102" s="24" t="n">
        <v>331</v>
      </c>
      <c r="C102" s="25" t="n">
        <v>3192938.08</v>
      </c>
      <c r="D102" s="25">
        <f>MIN(C102, B102 * '01_Assumptions'!$B$8)</f>
        <v/>
      </c>
      <c r="E102" s="25">
        <f>MAX(0, C102 - D102)</f>
        <v/>
      </c>
      <c r="F102" s="26">
        <f>IF(C102&gt;0, D102/C102, 0)</f>
        <v/>
      </c>
    </row>
    <row r="103">
      <c r="A103" s="5" t="n">
        <v>90</v>
      </c>
      <c r="B103" s="24" t="n">
        <v>294</v>
      </c>
      <c r="C103" s="25" t="n">
        <v>2833720.1</v>
      </c>
      <c r="D103" s="25">
        <f>MIN(C103, B103 * '01_Assumptions'!$B$8)</f>
        <v/>
      </c>
      <c r="E103" s="25">
        <f>MAX(0, C103 - D103)</f>
        <v/>
      </c>
      <c r="F103" s="26">
        <f>IF(C103&gt;0, D103/C103, 0)</f>
        <v/>
      </c>
    </row>
    <row r="104">
      <c r="A104" s="5" t="n">
        <v>91</v>
      </c>
      <c r="B104" s="24" t="n">
        <v>265</v>
      </c>
      <c r="C104" s="25" t="n">
        <v>2457872.45</v>
      </c>
      <c r="D104" s="25">
        <f>MIN(C104, B104 * '01_Assumptions'!$B$8)</f>
        <v/>
      </c>
      <c r="E104" s="25">
        <f>MAX(0, C104 - D104)</f>
        <v/>
      </c>
      <c r="F104" s="26">
        <f>IF(C104&gt;0, D104/C104, 0)</f>
        <v/>
      </c>
    </row>
    <row r="105">
      <c r="A105" s="5" t="n">
        <v>92</v>
      </c>
      <c r="B105" s="24" t="n">
        <v>301</v>
      </c>
      <c r="C105" s="25" t="n">
        <v>3012109.35</v>
      </c>
      <c r="D105" s="25">
        <f>MIN(C105, B105 * '01_Assumptions'!$B$8)</f>
        <v/>
      </c>
      <c r="E105" s="25">
        <f>MAX(0, C105 - D105)</f>
        <v/>
      </c>
      <c r="F105" s="26">
        <f>IF(C105&gt;0, D105/C105, 0)</f>
        <v/>
      </c>
    </row>
    <row r="106">
      <c r="A106" s="5" t="n">
        <v>93</v>
      </c>
      <c r="B106" s="24" t="n">
        <v>306</v>
      </c>
      <c r="C106" s="25" t="n">
        <v>2985490.89</v>
      </c>
      <c r="D106" s="25">
        <f>MIN(C106, B106 * '01_Assumptions'!$B$8)</f>
        <v/>
      </c>
      <c r="E106" s="25">
        <f>MAX(0, C106 - D106)</f>
        <v/>
      </c>
      <c r="F106" s="26">
        <f>IF(C106&gt;0, D106/C106, 0)</f>
        <v/>
      </c>
    </row>
    <row r="107">
      <c r="A107" s="5" t="n">
        <v>94</v>
      </c>
      <c r="B107" s="24" t="n">
        <v>318</v>
      </c>
      <c r="C107" s="25" t="n">
        <v>3086431.49</v>
      </c>
      <c r="D107" s="25">
        <f>MIN(C107, B107 * '01_Assumptions'!$B$8)</f>
        <v/>
      </c>
      <c r="E107" s="25">
        <f>MAX(0, C107 - D107)</f>
        <v/>
      </c>
      <c r="F107" s="26">
        <f>IF(C107&gt;0, D107/C107, 0)</f>
        <v/>
      </c>
    </row>
    <row r="108">
      <c r="A108" s="5" t="n">
        <v>95</v>
      </c>
      <c r="B108" s="24" t="n">
        <v>288</v>
      </c>
      <c r="C108" s="25" t="n">
        <v>2871588.24</v>
      </c>
      <c r="D108" s="25">
        <f>MIN(C108, B108 * '01_Assumptions'!$B$8)</f>
        <v/>
      </c>
      <c r="E108" s="25">
        <f>MAX(0, C108 - D108)</f>
        <v/>
      </c>
      <c r="F108" s="26">
        <f>IF(C108&gt;0, D108/C108, 0)</f>
        <v/>
      </c>
    </row>
    <row r="109">
      <c r="A109" s="5" t="n">
        <v>96</v>
      </c>
      <c r="B109" s="24" t="n">
        <v>304</v>
      </c>
      <c r="C109" s="25" t="n">
        <v>3117885.94</v>
      </c>
      <c r="D109" s="25">
        <f>MIN(C109, B109 * '01_Assumptions'!$B$8)</f>
        <v/>
      </c>
      <c r="E109" s="25">
        <f>MAX(0, C109 - D109)</f>
        <v/>
      </c>
      <c r="F109" s="26">
        <f>IF(C109&gt;0, D109/C109, 0)</f>
        <v/>
      </c>
    </row>
    <row r="110">
      <c r="A110" s="5" t="n">
        <v>97</v>
      </c>
      <c r="B110" s="24" t="n">
        <v>316</v>
      </c>
      <c r="C110" s="25" t="n">
        <v>3023645.11</v>
      </c>
      <c r="D110" s="25">
        <f>MIN(C110, B110 * '01_Assumptions'!$B$8)</f>
        <v/>
      </c>
      <c r="E110" s="25">
        <f>MAX(0, C110 - D110)</f>
        <v/>
      </c>
      <c r="F110" s="26">
        <f>IF(C110&gt;0, D110/C110, 0)</f>
        <v/>
      </c>
    </row>
    <row r="111">
      <c r="A111" s="5" t="n">
        <v>98</v>
      </c>
      <c r="B111" s="24" t="n">
        <v>277</v>
      </c>
      <c r="C111" s="25" t="n">
        <v>2812959.5</v>
      </c>
      <c r="D111" s="25">
        <f>MIN(C111, B111 * '01_Assumptions'!$B$8)</f>
        <v/>
      </c>
      <c r="E111" s="25">
        <f>MAX(0, C111 - D111)</f>
        <v/>
      </c>
      <c r="F111" s="26">
        <f>IF(C111&gt;0, D111/C111, 0)</f>
        <v/>
      </c>
    </row>
    <row r="112">
      <c r="A112" s="5" t="n">
        <v>99</v>
      </c>
      <c r="B112" s="24" t="n">
        <v>312</v>
      </c>
      <c r="C112" s="25" t="n">
        <v>2941007.59</v>
      </c>
      <c r="D112" s="25">
        <f>MIN(C112, B112 * '01_Assumptions'!$B$8)</f>
        <v/>
      </c>
      <c r="E112" s="25">
        <f>MAX(0, C112 - D112)</f>
        <v/>
      </c>
      <c r="F112" s="26">
        <f>IF(C112&gt;0, D112/C112, 0)</f>
        <v/>
      </c>
    </row>
    <row r="113">
      <c r="A113" s="5" t="n">
        <v>100</v>
      </c>
      <c r="B113" s="24" t="n">
        <v>320</v>
      </c>
      <c r="C113" s="25" t="n">
        <v>3062272.89</v>
      </c>
      <c r="D113" s="25">
        <f>MIN(C113, B113 * '01_Assumptions'!$B$8)</f>
        <v/>
      </c>
      <c r="E113" s="25">
        <f>MAX(0, C113 - D113)</f>
        <v/>
      </c>
      <c r="F113" s="26">
        <f>IF(C113&gt;0, D113/C113, 0)</f>
        <v/>
      </c>
    </row>
    <row r="114">
      <c r="A114" s="5" t="n">
        <v>101</v>
      </c>
      <c r="B114" s="24" t="n">
        <v>329</v>
      </c>
      <c r="C114" s="25" t="n">
        <v>3146952.73</v>
      </c>
      <c r="D114" s="25">
        <f>MIN(C114, B114 * '01_Assumptions'!$B$8)</f>
        <v/>
      </c>
      <c r="E114" s="25">
        <f>MAX(0, C114 - D114)</f>
        <v/>
      </c>
      <c r="F114" s="26">
        <f>IF(C114&gt;0, D114/C114, 0)</f>
        <v/>
      </c>
    </row>
    <row r="115">
      <c r="A115" s="5" t="n">
        <v>102</v>
      </c>
      <c r="B115" s="24" t="n">
        <v>310</v>
      </c>
      <c r="C115" s="25" t="n">
        <v>2964394.85</v>
      </c>
      <c r="D115" s="25">
        <f>MIN(C115, B115 * '01_Assumptions'!$B$8)</f>
        <v/>
      </c>
      <c r="E115" s="25">
        <f>MAX(0, C115 - D115)</f>
        <v/>
      </c>
      <c r="F115" s="26">
        <f>IF(C115&gt;0, D115/C115, 0)</f>
        <v/>
      </c>
    </row>
    <row r="116">
      <c r="A116" s="5" t="n">
        <v>103</v>
      </c>
      <c r="B116" s="24" t="n">
        <v>317</v>
      </c>
      <c r="C116" s="25" t="n">
        <v>3067749.07</v>
      </c>
      <c r="D116" s="25">
        <f>MIN(C116, B116 * '01_Assumptions'!$B$8)</f>
        <v/>
      </c>
      <c r="E116" s="25">
        <f>MAX(0, C116 - D116)</f>
        <v/>
      </c>
      <c r="F116" s="26">
        <f>IF(C116&gt;0, D116/C116, 0)</f>
        <v/>
      </c>
    </row>
    <row r="117">
      <c r="A117" s="5" t="n">
        <v>104</v>
      </c>
      <c r="B117" s="24" t="n">
        <v>302</v>
      </c>
      <c r="C117" s="25" t="n">
        <v>2827332.59</v>
      </c>
      <c r="D117" s="25">
        <f>MIN(C117, B117 * '01_Assumptions'!$B$8)</f>
        <v/>
      </c>
      <c r="E117" s="25">
        <f>MAX(0, C117 - D117)</f>
        <v/>
      </c>
      <c r="F117" s="26">
        <f>IF(C117&gt;0, D117/C117, 0)</f>
        <v/>
      </c>
    </row>
    <row r="118">
      <c r="A118" s="5" t="n">
        <v>105</v>
      </c>
      <c r="B118" s="24" t="n">
        <v>293</v>
      </c>
      <c r="C118" s="25" t="n">
        <v>3088086.28</v>
      </c>
      <c r="D118" s="25">
        <f>MIN(C118, B118 * '01_Assumptions'!$B$8)</f>
        <v/>
      </c>
      <c r="E118" s="25">
        <f>MAX(0, C118 - D118)</f>
        <v/>
      </c>
      <c r="F118" s="26">
        <f>IF(C118&gt;0, D118/C118, 0)</f>
        <v/>
      </c>
    </row>
    <row r="119">
      <c r="A119" s="5" t="n">
        <v>106</v>
      </c>
      <c r="B119" s="24" t="n">
        <v>357</v>
      </c>
      <c r="C119" s="25" t="n">
        <v>3516119.76</v>
      </c>
      <c r="D119" s="25">
        <f>MIN(C119, B119 * '01_Assumptions'!$B$8)</f>
        <v/>
      </c>
      <c r="E119" s="25">
        <f>MAX(0, C119 - D119)</f>
        <v/>
      </c>
      <c r="F119" s="26">
        <f>IF(C119&gt;0, D119/C119, 0)</f>
        <v/>
      </c>
    </row>
    <row r="120">
      <c r="A120" s="5" t="n">
        <v>107</v>
      </c>
      <c r="B120" s="24" t="n">
        <v>306</v>
      </c>
      <c r="C120" s="25" t="n">
        <v>3060828.47</v>
      </c>
      <c r="D120" s="25">
        <f>MIN(C120, B120 * '01_Assumptions'!$B$8)</f>
        <v/>
      </c>
      <c r="E120" s="25">
        <f>MAX(0, C120 - D120)</f>
        <v/>
      </c>
      <c r="F120" s="26">
        <f>IF(C120&gt;0, D120/C120, 0)</f>
        <v/>
      </c>
    </row>
    <row r="121">
      <c r="A121" s="5" t="n">
        <v>108</v>
      </c>
      <c r="B121" s="24" t="n">
        <v>301</v>
      </c>
      <c r="C121" s="25" t="n">
        <v>3087342.91</v>
      </c>
      <c r="D121" s="25">
        <f>MIN(C121, B121 * '01_Assumptions'!$B$8)</f>
        <v/>
      </c>
      <c r="E121" s="25">
        <f>MAX(0, C121 - D121)</f>
        <v/>
      </c>
      <c r="F121" s="26">
        <f>IF(C121&gt;0, D121/C121, 0)</f>
        <v/>
      </c>
    </row>
    <row r="122">
      <c r="A122" s="5" t="n">
        <v>109</v>
      </c>
      <c r="B122" s="24" t="n">
        <v>307</v>
      </c>
      <c r="C122" s="25" t="n">
        <v>2988187.5</v>
      </c>
      <c r="D122" s="25">
        <f>MIN(C122, B122 * '01_Assumptions'!$B$8)</f>
        <v/>
      </c>
      <c r="E122" s="25">
        <f>MAX(0, C122 - D122)</f>
        <v/>
      </c>
      <c r="F122" s="26">
        <f>IF(C122&gt;0, D122/C122, 0)</f>
        <v/>
      </c>
    </row>
    <row r="123">
      <c r="A123" s="5" t="n">
        <v>110</v>
      </c>
      <c r="B123" s="24" t="n">
        <v>306</v>
      </c>
      <c r="C123" s="25" t="n">
        <v>3253939.28</v>
      </c>
      <c r="D123" s="25">
        <f>MIN(C123, B123 * '01_Assumptions'!$B$8)</f>
        <v/>
      </c>
      <c r="E123" s="25">
        <f>MAX(0, C123 - D123)</f>
        <v/>
      </c>
      <c r="F123" s="26">
        <f>IF(C123&gt;0, D123/C123, 0)</f>
        <v/>
      </c>
    </row>
    <row r="124">
      <c r="A124" s="5" t="n">
        <v>111</v>
      </c>
      <c r="B124" s="24" t="n">
        <v>309</v>
      </c>
      <c r="C124" s="25" t="n">
        <v>2884554.53</v>
      </c>
      <c r="D124" s="25">
        <f>MIN(C124, B124 * '01_Assumptions'!$B$8)</f>
        <v/>
      </c>
      <c r="E124" s="25">
        <f>MAX(0, C124 - D124)</f>
        <v/>
      </c>
      <c r="F124" s="26">
        <f>IF(C124&gt;0, D124/C124, 0)</f>
        <v/>
      </c>
    </row>
    <row r="125">
      <c r="A125" s="5" t="n">
        <v>112</v>
      </c>
      <c r="B125" s="24" t="n">
        <v>300</v>
      </c>
      <c r="C125" s="25" t="n">
        <v>3025341.07</v>
      </c>
      <c r="D125" s="25">
        <f>MIN(C125, B125 * '01_Assumptions'!$B$8)</f>
        <v/>
      </c>
      <c r="E125" s="25">
        <f>MAX(0, C125 - D125)</f>
        <v/>
      </c>
      <c r="F125" s="26">
        <f>IF(C125&gt;0, D125/C125, 0)</f>
        <v/>
      </c>
    </row>
    <row r="126">
      <c r="A126" s="5" t="n">
        <v>113</v>
      </c>
      <c r="B126" s="24" t="n">
        <v>342</v>
      </c>
      <c r="C126" s="25" t="n">
        <v>3069054.35</v>
      </c>
      <c r="D126" s="25">
        <f>MIN(C126, B126 * '01_Assumptions'!$B$8)</f>
        <v/>
      </c>
      <c r="E126" s="25">
        <f>MAX(0, C126 - D126)</f>
        <v/>
      </c>
      <c r="F126" s="26">
        <f>IF(C126&gt;0, D126/C126, 0)</f>
        <v/>
      </c>
    </row>
    <row r="127">
      <c r="A127" s="5" t="n">
        <v>114</v>
      </c>
      <c r="B127" s="24" t="n">
        <v>298</v>
      </c>
      <c r="C127" s="25" t="n">
        <v>2896590.36</v>
      </c>
      <c r="D127" s="25">
        <f>MIN(C127, B127 * '01_Assumptions'!$B$8)</f>
        <v/>
      </c>
      <c r="E127" s="25">
        <f>MAX(0, C127 - D127)</f>
        <v/>
      </c>
      <c r="F127" s="26">
        <f>IF(C127&gt;0, D127/C127, 0)</f>
        <v/>
      </c>
    </row>
    <row r="128">
      <c r="A128" s="5" t="n">
        <v>115</v>
      </c>
      <c r="B128" s="24" t="n">
        <v>276</v>
      </c>
      <c r="C128" s="25" t="n">
        <v>2739897.55</v>
      </c>
      <c r="D128" s="25">
        <f>MIN(C128, B128 * '01_Assumptions'!$B$8)</f>
        <v/>
      </c>
      <c r="E128" s="25">
        <f>MAX(0, C128 - D128)</f>
        <v/>
      </c>
      <c r="F128" s="26">
        <f>IF(C128&gt;0, D128/C128, 0)</f>
        <v/>
      </c>
    </row>
    <row r="129">
      <c r="A129" s="5" t="n">
        <v>116</v>
      </c>
      <c r="B129" s="24" t="n">
        <v>288</v>
      </c>
      <c r="C129" s="25" t="n">
        <v>2991262.25</v>
      </c>
      <c r="D129" s="25">
        <f>MIN(C129, B129 * '01_Assumptions'!$B$8)</f>
        <v/>
      </c>
      <c r="E129" s="25">
        <f>MAX(0, C129 - D129)</f>
        <v/>
      </c>
      <c r="F129" s="26">
        <f>IF(C129&gt;0, D129/C129, 0)</f>
        <v/>
      </c>
    </row>
    <row r="130">
      <c r="A130" s="5" t="n">
        <v>117</v>
      </c>
      <c r="B130" s="24" t="n">
        <v>301</v>
      </c>
      <c r="C130" s="25" t="n">
        <v>2729479.93</v>
      </c>
      <c r="D130" s="25">
        <f>MIN(C130, B130 * '01_Assumptions'!$B$8)</f>
        <v/>
      </c>
      <c r="E130" s="25">
        <f>MAX(0, C130 - D130)</f>
        <v/>
      </c>
      <c r="F130" s="26">
        <f>IF(C130&gt;0, D130/C130, 0)</f>
        <v/>
      </c>
    </row>
    <row r="131">
      <c r="A131" s="5" t="n">
        <v>118</v>
      </c>
      <c r="B131" s="24" t="n">
        <v>318</v>
      </c>
      <c r="C131" s="25" t="n">
        <v>3249437.81</v>
      </c>
      <c r="D131" s="25">
        <f>MIN(C131, B131 * '01_Assumptions'!$B$8)</f>
        <v/>
      </c>
      <c r="E131" s="25">
        <f>MAX(0, C131 - D131)</f>
        <v/>
      </c>
      <c r="F131" s="26">
        <f>IF(C131&gt;0, D131/C131, 0)</f>
        <v/>
      </c>
    </row>
    <row r="132">
      <c r="A132" s="5" t="n">
        <v>119</v>
      </c>
      <c r="B132" s="24" t="n">
        <v>292</v>
      </c>
      <c r="C132" s="25" t="n">
        <v>2912987.68</v>
      </c>
      <c r="D132" s="25">
        <f>MIN(C132, B132 * '01_Assumptions'!$B$8)</f>
        <v/>
      </c>
      <c r="E132" s="25">
        <f>MAX(0, C132 - D132)</f>
        <v/>
      </c>
      <c r="F132" s="26">
        <f>IF(C132&gt;0, D132/C132, 0)</f>
        <v/>
      </c>
    </row>
    <row r="133">
      <c r="A133" s="5" t="n">
        <v>120</v>
      </c>
      <c r="B133" s="24" t="n">
        <v>323</v>
      </c>
      <c r="C133" s="25" t="n">
        <v>3464727.27</v>
      </c>
      <c r="D133" s="25">
        <f>MIN(C133, B133 * '01_Assumptions'!$B$8)</f>
        <v/>
      </c>
      <c r="E133" s="25">
        <f>MAX(0, C133 - D133)</f>
        <v/>
      </c>
      <c r="F133" s="26">
        <f>IF(C133&gt;0, D133/C133, 0)</f>
        <v/>
      </c>
    </row>
    <row r="134">
      <c r="A134" s="5" t="n">
        <v>121</v>
      </c>
      <c r="B134" s="24" t="n">
        <v>301</v>
      </c>
      <c r="C134" s="25" t="n">
        <v>2764485.93</v>
      </c>
      <c r="D134" s="25">
        <f>MIN(C134, B134 * '01_Assumptions'!$B$8)</f>
        <v/>
      </c>
      <c r="E134" s="25">
        <f>MAX(0, C134 - D134)</f>
        <v/>
      </c>
      <c r="F134" s="26">
        <f>IF(C134&gt;0, D134/C134, 0)</f>
        <v/>
      </c>
    </row>
    <row r="135">
      <c r="A135" s="5" t="n">
        <v>122</v>
      </c>
      <c r="B135" s="24" t="n">
        <v>289</v>
      </c>
      <c r="C135" s="25" t="n">
        <v>2945430.64</v>
      </c>
      <c r="D135" s="25">
        <f>MIN(C135, B135 * '01_Assumptions'!$B$8)</f>
        <v/>
      </c>
      <c r="E135" s="25">
        <f>MAX(0, C135 - D135)</f>
        <v/>
      </c>
      <c r="F135" s="26">
        <f>IF(C135&gt;0, D135/C135, 0)</f>
        <v/>
      </c>
    </row>
    <row r="136">
      <c r="A136" s="5" t="n">
        <v>123</v>
      </c>
      <c r="B136" s="24" t="n">
        <v>286</v>
      </c>
      <c r="C136" s="25" t="n">
        <v>2842032.69</v>
      </c>
      <c r="D136" s="25">
        <f>MIN(C136, B136 * '01_Assumptions'!$B$8)</f>
        <v/>
      </c>
      <c r="E136" s="25">
        <f>MAX(0, C136 - D136)</f>
        <v/>
      </c>
      <c r="F136" s="26">
        <f>IF(C136&gt;0, D136/C136, 0)</f>
        <v/>
      </c>
    </row>
    <row r="137">
      <c r="A137" s="5" t="n">
        <v>124</v>
      </c>
      <c r="B137" s="24" t="n">
        <v>322</v>
      </c>
      <c r="C137" s="25" t="n">
        <v>3278774.82</v>
      </c>
      <c r="D137" s="25">
        <f>MIN(C137, B137 * '01_Assumptions'!$B$8)</f>
        <v/>
      </c>
      <c r="E137" s="25">
        <f>MAX(0, C137 - D137)</f>
        <v/>
      </c>
      <c r="F137" s="26">
        <f>IF(C137&gt;0, D137/C137, 0)</f>
        <v/>
      </c>
    </row>
    <row r="138">
      <c r="A138" s="5" t="n">
        <v>125</v>
      </c>
      <c r="B138" s="24" t="n">
        <v>329</v>
      </c>
      <c r="C138" s="25" t="n">
        <v>3276180.03</v>
      </c>
      <c r="D138" s="25">
        <f>MIN(C138, B138 * '01_Assumptions'!$B$8)</f>
        <v/>
      </c>
      <c r="E138" s="25">
        <f>MAX(0, C138 - D138)</f>
        <v/>
      </c>
      <c r="F138" s="26">
        <f>IF(C138&gt;0, D138/C138, 0)</f>
        <v/>
      </c>
    </row>
    <row r="139">
      <c r="A139" s="5" t="n">
        <v>126</v>
      </c>
      <c r="B139" s="24" t="n">
        <v>293</v>
      </c>
      <c r="C139" s="25" t="n">
        <v>3114083.97</v>
      </c>
      <c r="D139" s="25">
        <f>MIN(C139, B139 * '01_Assumptions'!$B$8)</f>
        <v/>
      </c>
      <c r="E139" s="25">
        <f>MAX(0, C139 - D139)</f>
        <v/>
      </c>
      <c r="F139" s="26">
        <f>IF(C139&gt;0, D139/C139, 0)</f>
        <v/>
      </c>
    </row>
    <row r="140">
      <c r="A140" s="5" t="n">
        <v>127</v>
      </c>
      <c r="B140" s="24" t="n">
        <v>283</v>
      </c>
      <c r="C140" s="25" t="n">
        <v>2886638.52</v>
      </c>
      <c r="D140" s="25">
        <f>MIN(C140, B140 * '01_Assumptions'!$B$8)</f>
        <v/>
      </c>
      <c r="E140" s="25">
        <f>MAX(0, C140 - D140)</f>
        <v/>
      </c>
      <c r="F140" s="26">
        <f>IF(C140&gt;0, D140/C140, 0)</f>
        <v/>
      </c>
    </row>
    <row r="141">
      <c r="A141" s="5" t="n">
        <v>128</v>
      </c>
      <c r="B141" s="24" t="n">
        <v>316</v>
      </c>
      <c r="C141" s="25" t="n">
        <v>3105947.21</v>
      </c>
      <c r="D141" s="25">
        <f>MIN(C141, B141 * '01_Assumptions'!$B$8)</f>
        <v/>
      </c>
      <c r="E141" s="25">
        <f>MAX(0, C141 - D141)</f>
        <v/>
      </c>
      <c r="F141" s="26">
        <f>IF(C141&gt;0, D141/C141, 0)</f>
        <v/>
      </c>
    </row>
    <row r="142">
      <c r="A142" s="5" t="n">
        <v>129</v>
      </c>
      <c r="B142" s="24" t="n">
        <v>297</v>
      </c>
      <c r="C142" s="25" t="n">
        <v>3051839.07</v>
      </c>
      <c r="D142" s="25">
        <f>MIN(C142, B142 * '01_Assumptions'!$B$8)</f>
        <v/>
      </c>
      <c r="E142" s="25">
        <f>MAX(0, C142 - D142)</f>
        <v/>
      </c>
      <c r="F142" s="26">
        <f>IF(C142&gt;0, D142/C142, 0)</f>
        <v/>
      </c>
    </row>
    <row r="143">
      <c r="A143" s="5" t="n">
        <v>130</v>
      </c>
      <c r="B143" s="24" t="n">
        <v>298</v>
      </c>
      <c r="C143" s="25" t="n">
        <v>2760336.06</v>
      </c>
      <c r="D143" s="25">
        <f>MIN(C143, B143 * '01_Assumptions'!$B$8)</f>
        <v/>
      </c>
      <c r="E143" s="25">
        <f>MAX(0, C143 - D143)</f>
        <v/>
      </c>
      <c r="F143" s="26">
        <f>IF(C143&gt;0, D143/C143, 0)</f>
        <v/>
      </c>
    </row>
    <row r="144">
      <c r="A144" s="5" t="n">
        <v>131</v>
      </c>
      <c r="B144" s="24" t="n">
        <v>297</v>
      </c>
      <c r="C144" s="25" t="n">
        <v>3198795.29</v>
      </c>
      <c r="D144" s="25">
        <f>MIN(C144, B144 * '01_Assumptions'!$B$8)</f>
        <v/>
      </c>
      <c r="E144" s="25">
        <f>MAX(0, C144 - D144)</f>
        <v/>
      </c>
      <c r="F144" s="26">
        <f>IF(C144&gt;0, D144/C144, 0)</f>
        <v/>
      </c>
    </row>
    <row r="145">
      <c r="A145" s="5" t="n">
        <v>132</v>
      </c>
      <c r="B145" s="24" t="n">
        <v>310</v>
      </c>
      <c r="C145" s="25" t="n">
        <v>3245825.86</v>
      </c>
      <c r="D145" s="25">
        <f>MIN(C145, B145 * '01_Assumptions'!$B$8)</f>
        <v/>
      </c>
      <c r="E145" s="25">
        <f>MAX(0, C145 - D145)</f>
        <v/>
      </c>
      <c r="F145" s="26">
        <f>IF(C145&gt;0, D145/C145, 0)</f>
        <v/>
      </c>
    </row>
    <row r="146">
      <c r="A146" s="5" t="n">
        <v>133</v>
      </c>
      <c r="B146" s="24" t="n">
        <v>294</v>
      </c>
      <c r="C146" s="25" t="n">
        <v>3023348.26</v>
      </c>
      <c r="D146" s="25">
        <f>MIN(C146, B146 * '01_Assumptions'!$B$8)</f>
        <v/>
      </c>
      <c r="E146" s="25">
        <f>MAX(0, C146 - D146)</f>
        <v/>
      </c>
      <c r="F146" s="26">
        <f>IF(C146&gt;0, D146/C146, 0)</f>
        <v/>
      </c>
    </row>
    <row r="147">
      <c r="A147" s="5" t="n">
        <v>134</v>
      </c>
      <c r="B147" s="24" t="n">
        <v>288</v>
      </c>
      <c r="C147" s="25" t="n">
        <v>2880232.63</v>
      </c>
      <c r="D147" s="25">
        <f>MIN(C147, B147 * '01_Assumptions'!$B$8)</f>
        <v/>
      </c>
      <c r="E147" s="25">
        <f>MAX(0, C147 - D147)</f>
        <v/>
      </c>
      <c r="F147" s="26">
        <f>IF(C147&gt;0, D147/C147, 0)</f>
        <v/>
      </c>
    </row>
    <row r="148">
      <c r="A148" s="5" t="n">
        <v>135</v>
      </c>
      <c r="B148" s="24" t="n">
        <v>292</v>
      </c>
      <c r="C148" s="25" t="n">
        <v>2850197.99</v>
      </c>
      <c r="D148" s="25">
        <f>MIN(C148, B148 * '01_Assumptions'!$B$8)</f>
        <v/>
      </c>
      <c r="E148" s="25">
        <f>MAX(0, C148 - D148)</f>
        <v/>
      </c>
      <c r="F148" s="26">
        <f>IF(C148&gt;0, D148/C148, 0)</f>
        <v/>
      </c>
    </row>
    <row r="149">
      <c r="A149" s="5" t="n">
        <v>136</v>
      </c>
      <c r="B149" s="24" t="n">
        <v>312</v>
      </c>
      <c r="C149" s="25" t="n">
        <v>2916820.78</v>
      </c>
      <c r="D149" s="25">
        <f>MIN(C149, B149 * '01_Assumptions'!$B$8)</f>
        <v/>
      </c>
      <c r="E149" s="25">
        <f>MAX(0, C149 - D149)</f>
        <v/>
      </c>
      <c r="F149" s="26">
        <f>IF(C149&gt;0, D149/C149, 0)</f>
        <v/>
      </c>
    </row>
    <row r="150">
      <c r="A150" s="5" t="n">
        <v>137</v>
      </c>
      <c r="B150" s="24" t="n">
        <v>306</v>
      </c>
      <c r="C150" s="25" t="n">
        <v>3039078.6</v>
      </c>
      <c r="D150" s="25">
        <f>MIN(C150, B150 * '01_Assumptions'!$B$8)</f>
        <v/>
      </c>
      <c r="E150" s="25">
        <f>MAX(0, C150 - D150)</f>
        <v/>
      </c>
      <c r="F150" s="26">
        <f>IF(C150&gt;0, D150/C150, 0)</f>
        <v/>
      </c>
    </row>
    <row r="151">
      <c r="A151" s="5" t="n">
        <v>138</v>
      </c>
      <c r="B151" s="24" t="n">
        <v>310</v>
      </c>
      <c r="C151" s="25" t="n">
        <v>3218859.41</v>
      </c>
      <c r="D151" s="25">
        <f>MIN(C151, B151 * '01_Assumptions'!$B$8)</f>
        <v/>
      </c>
      <c r="E151" s="25">
        <f>MAX(0, C151 - D151)</f>
        <v/>
      </c>
      <c r="F151" s="26">
        <f>IF(C151&gt;0, D151/C151, 0)</f>
        <v/>
      </c>
    </row>
    <row r="152">
      <c r="A152" s="5" t="n">
        <v>139</v>
      </c>
      <c r="B152" s="24" t="n">
        <v>282</v>
      </c>
      <c r="C152" s="25" t="n">
        <v>2822539.69</v>
      </c>
      <c r="D152" s="25">
        <f>MIN(C152, B152 * '01_Assumptions'!$B$8)</f>
        <v/>
      </c>
      <c r="E152" s="25">
        <f>MAX(0, C152 - D152)</f>
        <v/>
      </c>
      <c r="F152" s="26">
        <f>IF(C152&gt;0, D152/C152, 0)</f>
        <v/>
      </c>
    </row>
    <row r="153">
      <c r="A153" s="5" t="n">
        <v>140</v>
      </c>
      <c r="B153" s="24" t="n">
        <v>313</v>
      </c>
      <c r="C153" s="25" t="n">
        <v>3075297.01</v>
      </c>
      <c r="D153" s="25">
        <f>MIN(C153, B153 * '01_Assumptions'!$B$8)</f>
        <v/>
      </c>
      <c r="E153" s="25">
        <f>MAX(0, C153 - D153)</f>
        <v/>
      </c>
      <c r="F153" s="26">
        <f>IF(C153&gt;0, D153/C153, 0)</f>
        <v/>
      </c>
    </row>
    <row r="154">
      <c r="A154" s="5" t="n">
        <v>141</v>
      </c>
      <c r="B154" s="24" t="n">
        <v>331</v>
      </c>
      <c r="C154" s="25" t="n">
        <v>3244861.13</v>
      </c>
      <c r="D154" s="25">
        <f>MIN(C154, B154 * '01_Assumptions'!$B$8)</f>
        <v/>
      </c>
      <c r="E154" s="25">
        <f>MAX(0, C154 - D154)</f>
        <v/>
      </c>
      <c r="F154" s="26">
        <f>IF(C154&gt;0, D154/C154, 0)</f>
        <v/>
      </c>
    </row>
    <row r="155">
      <c r="A155" s="5" t="n">
        <v>142</v>
      </c>
      <c r="B155" s="24" t="n">
        <v>295</v>
      </c>
      <c r="C155" s="25" t="n">
        <v>2981286.61</v>
      </c>
      <c r="D155" s="25">
        <f>MIN(C155, B155 * '01_Assumptions'!$B$8)</f>
        <v/>
      </c>
      <c r="E155" s="25">
        <f>MAX(0, C155 - D155)</f>
        <v/>
      </c>
      <c r="F155" s="26">
        <f>IF(C155&gt;0, D155/C155, 0)</f>
        <v/>
      </c>
    </row>
    <row r="156">
      <c r="A156" s="5" t="n">
        <v>143</v>
      </c>
      <c r="B156" s="24" t="n">
        <v>293</v>
      </c>
      <c r="C156" s="25" t="n">
        <v>3307744.26</v>
      </c>
      <c r="D156" s="25">
        <f>MIN(C156, B156 * '01_Assumptions'!$B$8)</f>
        <v/>
      </c>
      <c r="E156" s="25">
        <f>MAX(0, C156 - D156)</f>
        <v/>
      </c>
      <c r="F156" s="26">
        <f>IF(C156&gt;0, D156/C156, 0)</f>
        <v/>
      </c>
    </row>
    <row r="157">
      <c r="A157" s="5" t="n">
        <v>144</v>
      </c>
      <c r="B157" s="24" t="n">
        <v>306</v>
      </c>
      <c r="C157" s="25" t="n">
        <v>3092201.92</v>
      </c>
      <c r="D157" s="25">
        <f>MIN(C157, B157 * '01_Assumptions'!$B$8)</f>
        <v/>
      </c>
      <c r="E157" s="25">
        <f>MAX(0, C157 - D157)</f>
        <v/>
      </c>
      <c r="F157" s="26">
        <f>IF(C157&gt;0, D157/C157, 0)</f>
        <v/>
      </c>
    </row>
    <row r="158">
      <c r="A158" s="5" t="n">
        <v>145</v>
      </c>
      <c r="B158" s="24" t="n">
        <v>282</v>
      </c>
      <c r="C158" s="25" t="n">
        <v>2734901.99</v>
      </c>
      <c r="D158" s="25">
        <f>MIN(C158, B158 * '01_Assumptions'!$B$8)</f>
        <v/>
      </c>
      <c r="E158" s="25">
        <f>MAX(0, C158 - D158)</f>
        <v/>
      </c>
      <c r="F158" s="26">
        <f>IF(C158&gt;0, D158/C158, 0)</f>
        <v/>
      </c>
    </row>
    <row r="159">
      <c r="A159" s="5" t="n">
        <v>146</v>
      </c>
      <c r="B159" s="24" t="n">
        <v>305</v>
      </c>
      <c r="C159" s="25" t="n">
        <v>2918116.85</v>
      </c>
      <c r="D159" s="25">
        <f>MIN(C159, B159 * '01_Assumptions'!$B$8)</f>
        <v/>
      </c>
      <c r="E159" s="25">
        <f>MAX(0, C159 - D159)</f>
        <v/>
      </c>
      <c r="F159" s="26">
        <f>IF(C159&gt;0, D159/C159, 0)</f>
        <v/>
      </c>
    </row>
    <row r="160">
      <c r="A160" s="5" t="n">
        <v>147</v>
      </c>
      <c r="B160" s="24" t="n">
        <v>348</v>
      </c>
      <c r="C160" s="25" t="n">
        <v>3411426.05</v>
      </c>
      <c r="D160" s="25">
        <f>MIN(C160, B160 * '01_Assumptions'!$B$8)</f>
        <v/>
      </c>
      <c r="E160" s="25">
        <f>MAX(0, C160 - D160)</f>
        <v/>
      </c>
      <c r="F160" s="26">
        <f>IF(C160&gt;0, D160/C160, 0)</f>
        <v/>
      </c>
    </row>
    <row r="161">
      <c r="A161" s="5" t="n">
        <v>148</v>
      </c>
      <c r="B161" s="24" t="n">
        <v>310</v>
      </c>
      <c r="C161" s="25" t="n">
        <v>3123348.97</v>
      </c>
      <c r="D161" s="25">
        <f>MIN(C161, B161 * '01_Assumptions'!$B$8)</f>
        <v/>
      </c>
      <c r="E161" s="25">
        <f>MAX(0, C161 - D161)</f>
        <v/>
      </c>
      <c r="F161" s="26">
        <f>IF(C161&gt;0, D161/C161, 0)</f>
        <v/>
      </c>
    </row>
    <row r="162">
      <c r="A162" s="5" t="n">
        <v>149</v>
      </c>
      <c r="B162" s="24" t="n">
        <v>306</v>
      </c>
      <c r="C162" s="25" t="n">
        <v>3247555.64</v>
      </c>
      <c r="D162" s="25">
        <f>MIN(C162, B162 * '01_Assumptions'!$B$8)</f>
        <v/>
      </c>
      <c r="E162" s="25">
        <f>MAX(0, C162 - D162)</f>
        <v/>
      </c>
      <c r="F162" s="26">
        <f>IF(C162&gt;0, D162/C162, 0)</f>
        <v/>
      </c>
    </row>
    <row r="163">
      <c r="A163" s="5" t="n">
        <v>150</v>
      </c>
      <c r="B163" s="24" t="n">
        <v>331</v>
      </c>
      <c r="C163" s="25" t="n">
        <v>3342750.17</v>
      </c>
      <c r="D163" s="25">
        <f>MIN(C163, B163 * '01_Assumptions'!$B$8)</f>
        <v/>
      </c>
      <c r="E163" s="25">
        <f>MAX(0, C163 - D163)</f>
        <v/>
      </c>
      <c r="F163" s="26">
        <f>IF(C163&gt;0, D163/C163, 0)</f>
        <v/>
      </c>
    </row>
    <row r="164">
      <c r="A164" s="5" t="n">
        <v>151</v>
      </c>
      <c r="B164" s="24" t="n">
        <v>272</v>
      </c>
      <c r="C164" s="25" t="n">
        <v>2537835.97</v>
      </c>
      <c r="D164" s="25">
        <f>MIN(C164, B164 * '01_Assumptions'!$B$8)</f>
        <v/>
      </c>
      <c r="E164" s="25">
        <f>MAX(0, C164 - D164)</f>
        <v/>
      </c>
      <c r="F164" s="26">
        <f>IF(C164&gt;0, D164/C164, 0)</f>
        <v/>
      </c>
    </row>
    <row r="165">
      <c r="A165" s="5" t="n">
        <v>152</v>
      </c>
      <c r="B165" s="24" t="n">
        <v>282</v>
      </c>
      <c r="C165" s="25" t="n">
        <v>2658308.25</v>
      </c>
      <c r="D165" s="25">
        <f>MIN(C165, B165 * '01_Assumptions'!$B$8)</f>
        <v/>
      </c>
      <c r="E165" s="25">
        <f>MAX(0, C165 - D165)</f>
        <v/>
      </c>
      <c r="F165" s="26">
        <f>IF(C165&gt;0, D165/C165, 0)</f>
        <v/>
      </c>
    </row>
    <row r="166">
      <c r="A166" s="5" t="n">
        <v>153</v>
      </c>
      <c r="B166" s="24" t="n">
        <v>281</v>
      </c>
      <c r="C166" s="25" t="n">
        <v>2933480.32</v>
      </c>
      <c r="D166" s="25">
        <f>MIN(C166, B166 * '01_Assumptions'!$B$8)</f>
        <v/>
      </c>
      <c r="E166" s="25">
        <f>MAX(0, C166 - D166)</f>
        <v/>
      </c>
      <c r="F166" s="26">
        <f>IF(C166&gt;0, D166/C166, 0)</f>
        <v/>
      </c>
    </row>
    <row r="167">
      <c r="A167" s="5" t="n">
        <v>154</v>
      </c>
      <c r="B167" s="24" t="n">
        <v>312</v>
      </c>
      <c r="C167" s="25" t="n">
        <v>3192110.91</v>
      </c>
      <c r="D167" s="25">
        <f>MIN(C167, B167 * '01_Assumptions'!$B$8)</f>
        <v/>
      </c>
      <c r="E167" s="25">
        <f>MAX(0, C167 - D167)</f>
        <v/>
      </c>
      <c r="F167" s="26">
        <f>IF(C167&gt;0, D167/C167, 0)</f>
        <v/>
      </c>
    </row>
    <row r="168">
      <c r="A168" s="5" t="n">
        <v>155</v>
      </c>
      <c r="B168" s="24" t="n">
        <v>296</v>
      </c>
      <c r="C168" s="25" t="n">
        <v>2938312.38</v>
      </c>
      <c r="D168" s="25">
        <f>MIN(C168, B168 * '01_Assumptions'!$B$8)</f>
        <v/>
      </c>
      <c r="E168" s="25">
        <f>MAX(0, C168 - D168)</f>
        <v/>
      </c>
      <c r="F168" s="26">
        <f>IF(C168&gt;0, D168/C168, 0)</f>
        <v/>
      </c>
    </row>
    <row r="169">
      <c r="A169" s="5" t="n">
        <v>156</v>
      </c>
      <c r="B169" s="24" t="n">
        <v>263</v>
      </c>
      <c r="C169" s="25" t="n">
        <v>2438160.6</v>
      </c>
      <c r="D169" s="25">
        <f>MIN(C169, B169 * '01_Assumptions'!$B$8)</f>
        <v/>
      </c>
      <c r="E169" s="25">
        <f>MAX(0, C169 - D169)</f>
        <v/>
      </c>
      <c r="F169" s="26">
        <f>IF(C169&gt;0, D169/C169, 0)</f>
        <v/>
      </c>
    </row>
    <row r="170">
      <c r="A170" s="5" t="n">
        <v>157</v>
      </c>
      <c r="B170" s="24" t="n">
        <v>275</v>
      </c>
      <c r="C170" s="25" t="n">
        <v>2661204.42</v>
      </c>
      <c r="D170" s="25">
        <f>MIN(C170, B170 * '01_Assumptions'!$B$8)</f>
        <v/>
      </c>
      <c r="E170" s="25">
        <f>MAX(0, C170 - D170)</f>
        <v/>
      </c>
      <c r="F170" s="26">
        <f>IF(C170&gt;0, D170/C170, 0)</f>
        <v/>
      </c>
    </row>
    <row r="171">
      <c r="A171" s="5" t="n">
        <v>158</v>
      </c>
      <c r="B171" s="24" t="n">
        <v>287</v>
      </c>
      <c r="C171" s="25" t="n">
        <v>2819198.56</v>
      </c>
      <c r="D171" s="25">
        <f>MIN(C171, B171 * '01_Assumptions'!$B$8)</f>
        <v/>
      </c>
      <c r="E171" s="25">
        <f>MAX(0, C171 - D171)</f>
        <v/>
      </c>
      <c r="F171" s="26">
        <f>IF(C171&gt;0, D171/C171, 0)</f>
        <v/>
      </c>
    </row>
    <row r="172">
      <c r="A172" s="5" t="n">
        <v>159</v>
      </c>
      <c r="B172" s="24" t="n">
        <v>306</v>
      </c>
      <c r="C172" s="25" t="n">
        <v>2853020.52</v>
      </c>
      <c r="D172" s="25">
        <f>MIN(C172, B172 * '01_Assumptions'!$B$8)</f>
        <v/>
      </c>
      <c r="E172" s="25">
        <f>MAX(0, C172 - D172)</f>
        <v/>
      </c>
      <c r="F172" s="26">
        <f>IF(C172&gt;0, D172/C172, 0)</f>
        <v/>
      </c>
    </row>
    <row r="173">
      <c r="A173" s="5" t="n">
        <v>160</v>
      </c>
      <c r="B173" s="24" t="n">
        <v>299</v>
      </c>
      <c r="C173" s="25" t="n">
        <v>2921919.27</v>
      </c>
      <c r="D173" s="25">
        <f>MIN(C173, B173 * '01_Assumptions'!$B$8)</f>
        <v/>
      </c>
      <c r="E173" s="25">
        <f>MAX(0, C173 - D173)</f>
        <v/>
      </c>
      <c r="F173" s="26">
        <f>IF(C173&gt;0, D173/C173, 0)</f>
        <v/>
      </c>
    </row>
    <row r="174">
      <c r="A174" s="5" t="n">
        <v>161</v>
      </c>
      <c r="B174" s="24" t="n">
        <v>274</v>
      </c>
      <c r="C174" s="25" t="n">
        <v>2558193.77</v>
      </c>
      <c r="D174" s="25">
        <f>MIN(C174, B174 * '01_Assumptions'!$B$8)</f>
        <v/>
      </c>
      <c r="E174" s="25">
        <f>MAX(0, C174 - D174)</f>
        <v/>
      </c>
      <c r="F174" s="26">
        <f>IF(C174&gt;0, D174/C174, 0)</f>
        <v/>
      </c>
    </row>
    <row r="175">
      <c r="A175" s="5" t="n">
        <v>162</v>
      </c>
      <c r="B175" s="24" t="n">
        <v>305</v>
      </c>
      <c r="C175" s="25" t="n">
        <v>3039250.41</v>
      </c>
      <c r="D175" s="25">
        <f>MIN(C175, B175 * '01_Assumptions'!$B$8)</f>
        <v/>
      </c>
      <c r="E175" s="25">
        <f>MAX(0, C175 - D175)</f>
        <v/>
      </c>
      <c r="F175" s="26">
        <f>IF(C175&gt;0, D175/C175, 0)</f>
        <v/>
      </c>
    </row>
    <row r="176">
      <c r="A176" s="5" t="n">
        <v>163</v>
      </c>
      <c r="B176" s="24" t="n">
        <v>284</v>
      </c>
      <c r="C176" s="25" t="n">
        <v>2856554.5</v>
      </c>
      <c r="D176" s="25">
        <f>MIN(C176, B176 * '01_Assumptions'!$B$8)</f>
        <v/>
      </c>
      <c r="E176" s="25">
        <f>MAX(0, C176 - D176)</f>
        <v/>
      </c>
      <c r="F176" s="26">
        <f>IF(C176&gt;0, D176/C176, 0)</f>
        <v/>
      </c>
    </row>
    <row r="177">
      <c r="A177" s="5" t="n">
        <v>164</v>
      </c>
      <c r="B177" s="24" t="n">
        <v>305</v>
      </c>
      <c r="C177" s="25" t="n">
        <v>2947531.22</v>
      </c>
      <c r="D177" s="25">
        <f>MIN(C177, B177 * '01_Assumptions'!$B$8)</f>
        <v/>
      </c>
      <c r="E177" s="25">
        <f>MAX(0, C177 - D177)</f>
        <v/>
      </c>
      <c r="F177" s="26">
        <f>IF(C177&gt;0, D177/C177, 0)</f>
        <v/>
      </c>
    </row>
    <row r="178">
      <c r="A178" s="5" t="n">
        <v>165</v>
      </c>
      <c r="B178" s="24" t="n">
        <v>354</v>
      </c>
      <c r="C178" s="25" t="n">
        <v>3419496.27</v>
      </c>
      <c r="D178" s="25">
        <f>MIN(C178, B178 * '01_Assumptions'!$B$8)</f>
        <v/>
      </c>
      <c r="E178" s="25">
        <f>MAX(0, C178 - D178)</f>
        <v/>
      </c>
      <c r="F178" s="26">
        <f>IF(C178&gt;0, D178/C178, 0)</f>
        <v/>
      </c>
    </row>
    <row r="179">
      <c r="A179" s="5" t="n">
        <v>166</v>
      </c>
      <c r="B179" s="24" t="n">
        <v>293</v>
      </c>
      <c r="C179" s="25" t="n">
        <v>2979202.01</v>
      </c>
      <c r="D179" s="25">
        <f>MIN(C179, B179 * '01_Assumptions'!$B$8)</f>
        <v/>
      </c>
      <c r="E179" s="25">
        <f>MAX(0, C179 - D179)</f>
        <v/>
      </c>
      <c r="F179" s="26">
        <f>IF(C179&gt;0, D179/C179, 0)</f>
        <v/>
      </c>
    </row>
    <row r="180">
      <c r="A180" s="5" t="n">
        <v>167</v>
      </c>
      <c r="B180" s="24" t="n">
        <v>298</v>
      </c>
      <c r="C180" s="25" t="n">
        <v>3063580.53</v>
      </c>
      <c r="D180" s="25">
        <f>MIN(C180, B180 * '01_Assumptions'!$B$8)</f>
        <v/>
      </c>
      <c r="E180" s="25">
        <f>MAX(0, C180 - D180)</f>
        <v/>
      </c>
      <c r="F180" s="26">
        <f>IF(C180&gt;0, D180/C180, 0)</f>
        <v/>
      </c>
    </row>
    <row r="181">
      <c r="A181" s="5" t="n">
        <v>168</v>
      </c>
      <c r="B181" s="24" t="n">
        <v>295</v>
      </c>
      <c r="C181" s="25" t="n">
        <v>2836239.08</v>
      </c>
      <c r="D181" s="25">
        <f>MIN(C181, B181 * '01_Assumptions'!$B$8)</f>
        <v/>
      </c>
      <c r="E181" s="25">
        <f>MAX(0, C181 - D181)</f>
        <v/>
      </c>
      <c r="F181" s="26">
        <f>IF(C181&gt;0, D181/C181, 0)</f>
        <v/>
      </c>
    </row>
    <row r="182">
      <c r="A182" s="5" t="n">
        <v>169</v>
      </c>
      <c r="B182" s="24" t="n">
        <v>301</v>
      </c>
      <c r="C182" s="25" t="n">
        <v>2893365.13</v>
      </c>
      <c r="D182" s="25">
        <f>MIN(C182, B182 * '01_Assumptions'!$B$8)</f>
        <v/>
      </c>
      <c r="E182" s="25">
        <f>MAX(0, C182 - D182)</f>
        <v/>
      </c>
      <c r="F182" s="26">
        <f>IF(C182&gt;0, D182/C182, 0)</f>
        <v/>
      </c>
    </row>
    <row r="183">
      <c r="A183" s="5" t="n">
        <v>170</v>
      </c>
      <c r="B183" s="24" t="n">
        <v>300</v>
      </c>
      <c r="C183" s="25" t="n">
        <v>2897619.04</v>
      </c>
      <c r="D183" s="25">
        <f>MIN(C183, B183 * '01_Assumptions'!$B$8)</f>
        <v/>
      </c>
      <c r="E183" s="25">
        <f>MAX(0, C183 - D183)</f>
        <v/>
      </c>
      <c r="F183" s="26">
        <f>IF(C183&gt;0, D183/C183, 0)</f>
        <v/>
      </c>
    </row>
    <row r="184">
      <c r="A184" s="5" t="n">
        <v>171</v>
      </c>
      <c r="B184" s="24" t="n">
        <v>345</v>
      </c>
      <c r="C184" s="25" t="n">
        <v>3264014.47</v>
      </c>
      <c r="D184" s="25">
        <f>MIN(C184, B184 * '01_Assumptions'!$B$8)</f>
        <v/>
      </c>
      <c r="E184" s="25">
        <f>MAX(0, C184 - D184)</f>
        <v/>
      </c>
      <c r="F184" s="26">
        <f>IF(C184&gt;0, D184/C184, 0)</f>
        <v/>
      </c>
    </row>
    <row r="185">
      <c r="A185" s="5" t="n">
        <v>172</v>
      </c>
      <c r="B185" s="24" t="n">
        <v>313</v>
      </c>
      <c r="C185" s="25" t="n">
        <v>2926371.63</v>
      </c>
      <c r="D185" s="25">
        <f>MIN(C185, B185 * '01_Assumptions'!$B$8)</f>
        <v/>
      </c>
      <c r="E185" s="25">
        <f>MAX(0, C185 - D185)</f>
        <v/>
      </c>
      <c r="F185" s="26">
        <f>IF(C185&gt;0, D185/C185, 0)</f>
        <v/>
      </c>
    </row>
    <row r="186">
      <c r="A186" s="5" t="n">
        <v>173</v>
      </c>
      <c r="B186" s="24" t="n">
        <v>299</v>
      </c>
      <c r="C186" s="25" t="n">
        <v>2926308.84</v>
      </c>
      <c r="D186" s="25">
        <f>MIN(C186, B186 * '01_Assumptions'!$B$8)</f>
        <v/>
      </c>
      <c r="E186" s="25">
        <f>MAX(0, C186 - D186)</f>
        <v/>
      </c>
      <c r="F186" s="26">
        <f>IF(C186&gt;0, D186/C186, 0)</f>
        <v/>
      </c>
    </row>
    <row r="187">
      <c r="A187" s="5" t="n">
        <v>174</v>
      </c>
      <c r="B187" s="24" t="n">
        <v>290</v>
      </c>
      <c r="C187" s="25" t="n">
        <v>2838815.56</v>
      </c>
      <c r="D187" s="25">
        <f>MIN(C187, B187 * '01_Assumptions'!$B$8)</f>
        <v/>
      </c>
      <c r="E187" s="25">
        <f>MAX(0, C187 - D187)</f>
        <v/>
      </c>
      <c r="F187" s="26">
        <f>IF(C187&gt;0, D187/C187, 0)</f>
        <v/>
      </c>
    </row>
    <row r="188">
      <c r="A188" s="5" t="n">
        <v>175</v>
      </c>
      <c r="B188" s="24" t="n">
        <v>310</v>
      </c>
      <c r="C188" s="25" t="n">
        <v>3012577.44</v>
      </c>
      <c r="D188" s="25">
        <f>MIN(C188, B188 * '01_Assumptions'!$B$8)</f>
        <v/>
      </c>
      <c r="E188" s="25">
        <f>MAX(0, C188 - D188)</f>
        <v/>
      </c>
      <c r="F188" s="26">
        <f>IF(C188&gt;0, D188/C188, 0)</f>
        <v/>
      </c>
    </row>
    <row r="189">
      <c r="A189" s="5" t="n">
        <v>176</v>
      </c>
      <c r="B189" s="24" t="n">
        <v>272</v>
      </c>
      <c r="C189" s="25" t="n">
        <v>2722207.16</v>
      </c>
      <c r="D189" s="25">
        <f>MIN(C189, B189 * '01_Assumptions'!$B$8)</f>
        <v/>
      </c>
      <c r="E189" s="25">
        <f>MAX(0, C189 - D189)</f>
        <v/>
      </c>
      <c r="F189" s="26">
        <f>IF(C189&gt;0, D189/C189, 0)</f>
        <v/>
      </c>
    </row>
    <row r="190">
      <c r="A190" s="5" t="n">
        <v>177</v>
      </c>
      <c r="B190" s="24" t="n">
        <v>307</v>
      </c>
      <c r="C190" s="25" t="n">
        <v>2897348.53</v>
      </c>
      <c r="D190" s="25">
        <f>MIN(C190, B190 * '01_Assumptions'!$B$8)</f>
        <v/>
      </c>
      <c r="E190" s="25">
        <f>MAX(0, C190 - D190)</f>
        <v/>
      </c>
      <c r="F190" s="26">
        <f>IF(C190&gt;0, D190/C190, 0)</f>
        <v/>
      </c>
    </row>
    <row r="191">
      <c r="A191" s="5" t="n">
        <v>178</v>
      </c>
      <c r="B191" s="24" t="n">
        <v>327</v>
      </c>
      <c r="C191" s="25" t="n">
        <v>3087222.4</v>
      </c>
      <c r="D191" s="25">
        <f>MIN(C191, B191 * '01_Assumptions'!$B$8)</f>
        <v/>
      </c>
      <c r="E191" s="25">
        <f>MAX(0, C191 - D191)</f>
        <v/>
      </c>
      <c r="F191" s="26">
        <f>IF(C191&gt;0, D191/C191, 0)</f>
        <v/>
      </c>
    </row>
    <row r="192">
      <c r="A192" s="5" t="n">
        <v>179</v>
      </c>
      <c r="B192" s="24" t="n">
        <v>301</v>
      </c>
      <c r="C192" s="25" t="n">
        <v>2921332.3</v>
      </c>
      <c r="D192" s="25">
        <f>MIN(C192, B192 * '01_Assumptions'!$B$8)</f>
        <v/>
      </c>
      <c r="E192" s="25">
        <f>MAX(0, C192 - D192)</f>
        <v/>
      </c>
      <c r="F192" s="26">
        <f>IF(C192&gt;0, D192/C192, 0)</f>
        <v/>
      </c>
    </row>
    <row r="193">
      <c r="A193" s="5" t="n">
        <v>180</v>
      </c>
      <c r="B193" s="24" t="n">
        <v>289</v>
      </c>
      <c r="C193" s="25" t="n">
        <v>2923725.79</v>
      </c>
      <c r="D193" s="25">
        <f>MIN(C193, B193 * '01_Assumptions'!$B$8)</f>
        <v/>
      </c>
      <c r="E193" s="25">
        <f>MAX(0, C193 - D193)</f>
        <v/>
      </c>
      <c r="F193" s="26">
        <f>IF(C193&gt;0, D193/C193, 0)</f>
        <v/>
      </c>
    </row>
    <row r="194">
      <c r="A194" s="5" t="n">
        <v>181</v>
      </c>
      <c r="B194" s="24" t="n">
        <v>288</v>
      </c>
      <c r="C194" s="25" t="n">
        <v>2740997.17</v>
      </c>
      <c r="D194" s="25">
        <f>MIN(C194, B194 * '01_Assumptions'!$B$8)</f>
        <v/>
      </c>
      <c r="E194" s="25">
        <f>MAX(0, C194 - D194)</f>
        <v/>
      </c>
      <c r="F194" s="26">
        <f>IF(C194&gt;0, D194/C194, 0)</f>
        <v/>
      </c>
    </row>
    <row r="195">
      <c r="A195" s="5" t="n">
        <v>182</v>
      </c>
      <c r="B195" s="24" t="n">
        <v>317</v>
      </c>
      <c r="C195" s="25" t="n">
        <v>3062585.07</v>
      </c>
      <c r="D195" s="25">
        <f>MIN(C195, B195 * '01_Assumptions'!$B$8)</f>
        <v/>
      </c>
      <c r="E195" s="25">
        <f>MAX(0, C195 - D195)</f>
        <v/>
      </c>
      <c r="F195" s="26">
        <f>IF(C195&gt;0, D195/C195, 0)</f>
        <v/>
      </c>
    </row>
    <row r="196">
      <c r="A196" s="5" t="n">
        <v>183</v>
      </c>
      <c r="B196" s="24" t="n">
        <v>294</v>
      </c>
      <c r="C196" s="25" t="n">
        <v>2782472.25</v>
      </c>
      <c r="D196" s="25">
        <f>MIN(C196, B196 * '01_Assumptions'!$B$8)</f>
        <v/>
      </c>
      <c r="E196" s="25">
        <f>MAX(0, C196 - D196)</f>
        <v/>
      </c>
      <c r="F196" s="26">
        <f>IF(C196&gt;0, D196/C196, 0)</f>
        <v/>
      </c>
    </row>
    <row r="197">
      <c r="A197" s="5" t="n">
        <v>184</v>
      </c>
      <c r="B197" s="24" t="n">
        <v>311</v>
      </c>
      <c r="C197" s="25" t="n">
        <v>3041526.02</v>
      </c>
      <c r="D197" s="25">
        <f>MIN(C197, B197 * '01_Assumptions'!$B$8)</f>
        <v/>
      </c>
      <c r="E197" s="25">
        <f>MAX(0, C197 - D197)</f>
        <v/>
      </c>
      <c r="F197" s="26">
        <f>IF(C197&gt;0, D197/C197, 0)</f>
        <v/>
      </c>
    </row>
    <row r="198">
      <c r="A198" s="5" t="n">
        <v>185</v>
      </c>
      <c r="B198" s="24" t="n">
        <v>321</v>
      </c>
      <c r="C198" s="25" t="n">
        <v>3121252.19</v>
      </c>
      <c r="D198" s="25">
        <f>MIN(C198, B198 * '01_Assumptions'!$B$8)</f>
        <v/>
      </c>
      <c r="E198" s="25">
        <f>MAX(0, C198 - D198)</f>
        <v/>
      </c>
      <c r="F198" s="26">
        <f>IF(C198&gt;0, D198/C198, 0)</f>
        <v/>
      </c>
    </row>
    <row r="199">
      <c r="A199" s="5" t="n">
        <v>186</v>
      </c>
      <c r="B199" s="24" t="n">
        <v>291</v>
      </c>
      <c r="C199" s="25" t="n">
        <v>2880433.05</v>
      </c>
      <c r="D199" s="25">
        <f>MIN(C199, B199 * '01_Assumptions'!$B$8)</f>
        <v/>
      </c>
      <c r="E199" s="25">
        <f>MAX(0, C199 - D199)</f>
        <v/>
      </c>
      <c r="F199" s="26">
        <f>IF(C199&gt;0, D199/C199, 0)</f>
        <v/>
      </c>
    </row>
    <row r="200">
      <c r="A200" s="5" t="n">
        <v>187</v>
      </c>
      <c r="B200" s="24" t="n">
        <v>287</v>
      </c>
      <c r="C200" s="25" t="n">
        <v>2910717</v>
      </c>
      <c r="D200" s="25">
        <f>MIN(C200, B200 * '01_Assumptions'!$B$8)</f>
        <v/>
      </c>
      <c r="E200" s="25">
        <f>MAX(0, C200 - D200)</f>
        <v/>
      </c>
      <c r="F200" s="26">
        <f>IF(C200&gt;0, D200/C200, 0)</f>
        <v/>
      </c>
    </row>
    <row r="201">
      <c r="A201" s="5" t="n">
        <v>188</v>
      </c>
      <c r="B201" s="24" t="n">
        <v>267</v>
      </c>
      <c r="C201" s="25" t="n">
        <v>2877205.16</v>
      </c>
      <c r="D201" s="25">
        <f>MIN(C201, B201 * '01_Assumptions'!$B$8)</f>
        <v/>
      </c>
      <c r="E201" s="25">
        <f>MAX(0, C201 - D201)</f>
        <v/>
      </c>
      <c r="F201" s="26">
        <f>IF(C201&gt;0, D201/C201, 0)</f>
        <v/>
      </c>
    </row>
    <row r="202">
      <c r="A202" s="5" t="n">
        <v>189</v>
      </c>
      <c r="B202" s="24" t="n">
        <v>302</v>
      </c>
      <c r="C202" s="25" t="n">
        <v>2899598.47</v>
      </c>
      <c r="D202" s="25">
        <f>MIN(C202, B202 * '01_Assumptions'!$B$8)</f>
        <v/>
      </c>
      <c r="E202" s="25">
        <f>MAX(0, C202 - D202)</f>
        <v/>
      </c>
      <c r="F202" s="26">
        <f>IF(C202&gt;0, D202/C202, 0)</f>
        <v/>
      </c>
    </row>
    <row r="203">
      <c r="A203" s="5" t="n">
        <v>190</v>
      </c>
      <c r="B203" s="24" t="n">
        <v>284</v>
      </c>
      <c r="C203" s="25" t="n">
        <v>2752034.6</v>
      </c>
      <c r="D203" s="25">
        <f>MIN(C203, B203 * '01_Assumptions'!$B$8)</f>
        <v/>
      </c>
      <c r="E203" s="25">
        <f>MAX(0, C203 - D203)</f>
        <v/>
      </c>
      <c r="F203" s="26">
        <f>IF(C203&gt;0, D203/C203, 0)</f>
        <v/>
      </c>
    </row>
    <row r="204">
      <c r="A204" s="5" t="n">
        <v>191</v>
      </c>
      <c r="B204" s="24" t="n">
        <v>307</v>
      </c>
      <c r="C204" s="25" t="n">
        <v>3039708.73</v>
      </c>
      <c r="D204" s="25">
        <f>MIN(C204, B204 * '01_Assumptions'!$B$8)</f>
        <v/>
      </c>
      <c r="E204" s="25">
        <f>MAX(0, C204 - D204)</f>
        <v/>
      </c>
      <c r="F204" s="26">
        <f>IF(C204&gt;0, D204/C204, 0)</f>
        <v/>
      </c>
    </row>
    <row r="205">
      <c r="A205" s="5" t="n">
        <v>192</v>
      </c>
      <c r="B205" s="24" t="n">
        <v>278</v>
      </c>
      <c r="C205" s="25" t="n">
        <v>2825814.11</v>
      </c>
      <c r="D205" s="25">
        <f>MIN(C205, B205 * '01_Assumptions'!$B$8)</f>
        <v/>
      </c>
      <c r="E205" s="25">
        <f>MAX(0, C205 - D205)</f>
        <v/>
      </c>
      <c r="F205" s="26">
        <f>IF(C205&gt;0, D205/C205, 0)</f>
        <v/>
      </c>
    </row>
    <row r="206">
      <c r="A206" s="5" t="n">
        <v>193</v>
      </c>
      <c r="B206" s="24" t="n">
        <v>303</v>
      </c>
      <c r="C206" s="25" t="n">
        <v>2877600.98</v>
      </c>
      <c r="D206" s="25">
        <f>MIN(C206, B206 * '01_Assumptions'!$B$8)</f>
        <v/>
      </c>
      <c r="E206" s="25">
        <f>MAX(0, C206 - D206)</f>
        <v/>
      </c>
      <c r="F206" s="26">
        <f>IF(C206&gt;0, D206/C206, 0)</f>
        <v/>
      </c>
    </row>
    <row r="207">
      <c r="A207" s="5" t="n">
        <v>194</v>
      </c>
      <c r="B207" s="24" t="n">
        <v>299</v>
      </c>
      <c r="C207" s="25" t="n">
        <v>2873928.61</v>
      </c>
      <c r="D207" s="25">
        <f>MIN(C207, B207 * '01_Assumptions'!$B$8)</f>
        <v/>
      </c>
      <c r="E207" s="25">
        <f>MAX(0, C207 - D207)</f>
        <v/>
      </c>
      <c r="F207" s="26">
        <f>IF(C207&gt;0, D207/C207, 0)</f>
        <v/>
      </c>
    </row>
    <row r="208">
      <c r="A208" s="5" t="n">
        <v>195</v>
      </c>
      <c r="B208" s="24" t="n">
        <v>318</v>
      </c>
      <c r="C208" s="25" t="n">
        <v>3242656.76</v>
      </c>
      <c r="D208" s="25">
        <f>MIN(C208, B208 * '01_Assumptions'!$B$8)</f>
        <v/>
      </c>
      <c r="E208" s="25">
        <f>MAX(0, C208 - D208)</f>
        <v/>
      </c>
      <c r="F208" s="26">
        <f>IF(C208&gt;0, D208/C208, 0)</f>
        <v/>
      </c>
    </row>
    <row r="209">
      <c r="A209" s="5" t="n">
        <v>196</v>
      </c>
      <c r="B209" s="24" t="n">
        <v>290</v>
      </c>
      <c r="C209" s="25" t="n">
        <v>2788331.85</v>
      </c>
      <c r="D209" s="25">
        <f>MIN(C209, B209 * '01_Assumptions'!$B$8)</f>
        <v/>
      </c>
      <c r="E209" s="25">
        <f>MAX(0, C209 - D209)</f>
        <v/>
      </c>
      <c r="F209" s="26">
        <f>IF(C209&gt;0, D209/C209, 0)</f>
        <v/>
      </c>
    </row>
    <row r="210">
      <c r="A210" s="5" t="n">
        <v>197</v>
      </c>
      <c r="B210" s="24" t="n">
        <v>320</v>
      </c>
      <c r="C210" s="25" t="n">
        <v>3123993.91</v>
      </c>
      <c r="D210" s="25">
        <f>MIN(C210, B210 * '01_Assumptions'!$B$8)</f>
        <v/>
      </c>
      <c r="E210" s="25">
        <f>MAX(0, C210 - D210)</f>
        <v/>
      </c>
      <c r="F210" s="26">
        <f>IF(C210&gt;0, D210/C210, 0)</f>
        <v/>
      </c>
    </row>
    <row r="211">
      <c r="A211" s="5" t="n">
        <v>198</v>
      </c>
      <c r="B211" s="24" t="n">
        <v>300</v>
      </c>
      <c r="C211" s="25" t="n">
        <v>3014079.24</v>
      </c>
      <c r="D211" s="25">
        <f>MIN(C211, B211 * '01_Assumptions'!$B$8)</f>
        <v/>
      </c>
      <c r="E211" s="25">
        <f>MAX(0, C211 - D211)</f>
        <v/>
      </c>
      <c r="F211" s="26">
        <f>IF(C211&gt;0, D211/C211, 0)</f>
        <v/>
      </c>
    </row>
    <row r="212">
      <c r="A212" s="5" t="n">
        <v>199</v>
      </c>
      <c r="B212" s="24" t="n">
        <v>295</v>
      </c>
      <c r="C212" s="25" t="n">
        <v>2913110.38</v>
      </c>
      <c r="D212" s="25">
        <f>MIN(C212, B212 * '01_Assumptions'!$B$8)</f>
        <v/>
      </c>
      <c r="E212" s="25">
        <f>MAX(0, C212 - D212)</f>
        <v/>
      </c>
      <c r="F212" s="26">
        <f>IF(C212&gt;0, D212/C212, 0)</f>
        <v/>
      </c>
    </row>
    <row r="213">
      <c r="A213" s="5" t="n">
        <v>200</v>
      </c>
      <c r="B213" s="24" t="n">
        <v>274</v>
      </c>
      <c r="C213" s="25" t="n">
        <v>2779064.49</v>
      </c>
      <c r="D213" s="25">
        <f>MIN(C213, B213 * '01_Assumptions'!$B$8)</f>
        <v/>
      </c>
      <c r="E213" s="25">
        <f>MAX(0, C213 - D213)</f>
        <v/>
      </c>
      <c r="F213" s="26">
        <f>IF(C213&gt;0, D213/C213, 0)</f>
        <v/>
      </c>
    </row>
    <row r="214">
      <c r="A214" s="5" t="n">
        <v>201</v>
      </c>
      <c r="B214" s="24" t="n">
        <v>308</v>
      </c>
      <c r="C214" s="25" t="n">
        <v>2800233.08</v>
      </c>
      <c r="D214" s="25">
        <f>MIN(C214, B214 * '01_Assumptions'!$B$8)</f>
        <v/>
      </c>
      <c r="E214" s="25">
        <f>MAX(0, C214 - D214)</f>
        <v/>
      </c>
      <c r="F214" s="26">
        <f>IF(C214&gt;0, D214/C214, 0)</f>
        <v/>
      </c>
    </row>
    <row r="215">
      <c r="A215" s="5" t="n">
        <v>202</v>
      </c>
      <c r="B215" s="24" t="n">
        <v>305</v>
      </c>
      <c r="C215" s="25" t="n">
        <v>2960945.86</v>
      </c>
      <c r="D215" s="25">
        <f>MIN(C215, B215 * '01_Assumptions'!$B$8)</f>
        <v/>
      </c>
      <c r="E215" s="25">
        <f>MAX(0, C215 - D215)</f>
        <v/>
      </c>
      <c r="F215" s="26">
        <f>IF(C215&gt;0, D215/C215, 0)</f>
        <v/>
      </c>
    </row>
    <row r="216">
      <c r="A216" s="5" t="n">
        <v>203</v>
      </c>
      <c r="B216" s="24" t="n">
        <v>317</v>
      </c>
      <c r="C216" s="25" t="n">
        <v>3143493.01</v>
      </c>
      <c r="D216" s="25">
        <f>MIN(C216, B216 * '01_Assumptions'!$B$8)</f>
        <v/>
      </c>
      <c r="E216" s="25">
        <f>MAX(0, C216 - D216)</f>
        <v/>
      </c>
      <c r="F216" s="26">
        <f>IF(C216&gt;0, D216/C216, 0)</f>
        <v/>
      </c>
    </row>
    <row r="217">
      <c r="A217" s="5" t="n">
        <v>204</v>
      </c>
      <c r="B217" s="24" t="n">
        <v>258</v>
      </c>
      <c r="C217" s="25" t="n">
        <v>2688244.33</v>
      </c>
      <c r="D217" s="25">
        <f>MIN(C217, B217 * '01_Assumptions'!$B$8)</f>
        <v/>
      </c>
      <c r="E217" s="25">
        <f>MAX(0, C217 - D217)</f>
        <v/>
      </c>
      <c r="F217" s="26">
        <f>IF(C217&gt;0, D217/C217, 0)</f>
        <v/>
      </c>
    </row>
    <row r="218">
      <c r="A218" s="5" t="n">
        <v>205</v>
      </c>
      <c r="B218" s="24" t="n">
        <v>305</v>
      </c>
      <c r="C218" s="25" t="n">
        <v>3004340.66</v>
      </c>
      <c r="D218" s="25">
        <f>MIN(C218, B218 * '01_Assumptions'!$B$8)</f>
        <v/>
      </c>
      <c r="E218" s="25">
        <f>MAX(0, C218 - D218)</f>
        <v/>
      </c>
      <c r="F218" s="26">
        <f>IF(C218&gt;0, D218/C218, 0)</f>
        <v/>
      </c>
    </row>
    <row r="219">
      <c r="A219" s="5" t="n">
        <v>206</v>
      </c>
      <c r="B219" s="24" t="n">
        <v>309</v>
      </c>
      <c r="C219" s="25" t="n">
        <v>3089667.61</v>
      </c>
      <c r="D219" s="25">
        <f>MIN(C219, B219 * '01_Assumptions'!$B$8)</f>
        <v/>
      </c>
      <c r="E219" s="25">
        <f>MAX(0, C219 - D219)</f>
        <v/>
      </c>
      <c r="F219" s="26">
        <f>IF(C219&gt;0, D219/C219, 0)</f>
        <v/>
      </c>
    </row>
    <row r="220">
      <c r="A220" s="5" t="n">
        <v>207</v>
      </c>
      <c r="B220" s="24" t="n">
        <v>298</v>
      </c>
      <c r="C220" s="25" t="n">
        <v>3067023.47</v>
      </c>
      <c r="D220" s="25">
        <f>MIN(C220, B220 * '01_Assumptions'!$B$8)</f>
        <v/>
      </c>
      <c r="E220" s="25">
        <f>MAX(0, C220 - D220)</f>
        <v/>
      </c>
      <c r="F220" s="26">
        <f>IF(C220&gt;0, D220/C220, 0)</f>
        <v/>
      </c>
    </row>
    <row r="221">
      <c r="A221" s="5" t="n">
        <v>208</v>
      </c>
      <c r="B221" s="24" t="n">
        <v>272</v>
      </c>
      <c r="C221" s="25" t="n">
        <v>2534354.01</v>
      </c>
      <c r="D221" s="25">
        <f>MIN(C221, B221 * '01_Assumptions'!$B$8)</f>
        <v/>
      </c>
      <c r="E221" s="25">
        <f>MAX(0, C221 - D221)</f>
        <v/>
      </c>
      <c r="F221" s="26">
        <f>IF(C221&gt;0, D221/C221, 0)</f>
        <v/>
      </c>
    </row>
    <row r="222">
      <c r="A222" s="5" t="n">
        <v>209</v>
      </c>
      <c r="B222" s="24" t="n">
        <v>279</v>
      </c>
      <c r="C222" s="25" t="n">
        <v>2896770.01</v>
      </c>
      <c r="D222" s="25">
        <f>MIN(C222, B222 * '01_Assumptions'!$B$8)</f>
        <v/>
      </c>
      <c r="E222" s="25">
        <f>MAX(0, C222 - D222)</f>
        <v/>
      </c>
      <c r="F222" s="26">
        <f>IF(C222&gt;0, D222/C222, 0)</f>
        <v/>
      </c>
    </row>
    <row r="223">
      <c r="A223" s="5" t="n">
        <v>210</v>
      </c>
      <c r="B223" s="24" t="n">
        <v>307</v>
      </c>
      <c r="C223" s="25" t="n">
        <v>2984060.69</v>
      </c>
      <c r="D223" s="25">
        <f>MIN(C223, B223 * '01_Assumptions'!$B$8)</f>
        <v/>
      </c>
      <c r="E223" s="25">
        <f>MAX(0, C223 - D223)</f>
        <v/>
      </c>
      <c r="F223" s="26">
        <f>IF(C223&gt;0, D223/C223, 0)</f>
        <v/>
      </c>
    </row>
    <row r="224">
      <c r="A224" s="5" t="n">
        <v>211</v>
      </c>
      <c r="B224" s="24" t="n">
        <v>282</v>
      </c>
      <c r="C224" s="25" t="n">
        <v>2894317.01</v>
      </c>
      <c r="D224" s="25">
        <f>MIN(C224, B224 * '01_Assumptions'!$B$8)</f>
        <v/>
      </c>
      <c r="E224" s="25">
        <f>MAX(0, C224 - D224)</f>
        <v/>
      </c>
      <c r="F224" s="26">
        <f>IF(C224&gt;0, D224/C224, 0)</f>
        <v/>
      </c>
    </row>
    <row r="225">
      <c r="A225" s="5" t="n">
        <v>212</v>
      </c>
      <c r="B225" s="24" t="n">
        <v>302</v>
      </c>
      <c r="C225" s="25" t="n">
        <v>2975368.51</v>
      </c>
      <c r="D225" s="25">
        <f>MIN(C225, B225 * '01_Assumptions'!$B$8)</f>
        <v/>
      </c>
      <c r="E225" s="25">
        <f>MAX(0, C225 - D225)</f>
        <v/>
      </c>
      <c r="F225" s="26">
        <f>IF(C225&gt;0, D225/C225, 0)</f>
        <v/>
      </c>
    </row>
    <row r="226">
      <c r="A226" s="5" t="n">
        <v>213</v>
      </c>
      <c r="B226" s="24" t="n">
        <v>318</v>
      </c>
      <c r="C226" s="25" t="n">
        <v>3253752</v>
      </c>
      <c r="D226" s="25">
        <f>MIN(C226, B226 * '01_Assumptions'!$B$8)</f>
        <v/>
      </c>
      <c r="E226" s="25">
        <f>MAX(0, C226 - D226)</f>
        <v/>
      </c>
      <c r="F226" s="26">
        <f>IF(C226&gt;0, D226/C226, 0)</f>
        <v/>
      </c>
    </row>
    <row r="227">
      <c r="A227" s="5" t="n">
        <v>214</v>
      </c>
      <c r="B227" s="24" t="n">
        <v>270</v>
      </c>
      <c r="C227" s="25" t="n">
        <v>2869574.49</v>
      </c>
      <c r="D227" s="25">
        <f>MIN(C227, B227 * '01_Assumptions'!$B$8)</f>
        <v/>
      </c>
      <c r="E227" s="25">
        <f>MAX(0, C227 - D227)</f>
        <v/>
      </c>
      <c r="F227" s="26">
        <f>IF(C227&gt;0, D227/C227, 0)</f>
        <v/>
      </c>
    </row>
    <row r="228">
      <c r="A228" s="5" t="n">
        <v>215</v>
      </c>
      <c r="B228" s="24" t="n">
        <v>305</v>
      </c>
      <c r="C228" s="25" t="n">
        <v>3129820.32</v>
      </c>
      <c r="D228" s="25">
        <f>MIN(C228, B228 * '01_Assumptions'!$B$8)</f>
        <v/>
      </c>
      <c r="E228" s="25">
        <f>MAX(0, C228 - D228)</f>
        <v/>
      </c>
      <c r="F228" s="26">
        <f>IF(C228&gt;0, D228/C228, 0)</f>
        <v/>
      </c>
    </row>
    <row r="229">
      <c r="A229" s="5" t="n">
        <v>216</v>
      </c>
      <c r="B229" s="24" t="n">
        <v>324</v>
      </c>
      <c r="C229" s="25" t="n">
        <v>3225477.52</v>
      </c>
      <c r="D229" s="25">
        <f>MIN(C229, B229 * '01_Assumptions'!$B$8)</f>
        <v/>
      </c>
      <c r="E229" s="25">
        <f>MAX(0, C229 - D229)</f>
        <v/>
      </c>
      <c r="F229" s="26">
        <f>IF(C229&gt;0, D229/C229, 0)</f>
        <v/>
      </c>
    </row>
    <row r="230">
      <c r="A230" s="5" t="n">
        <v>217</v>
      </c>
      <c r="B230" s="24" t="n">
        <v>293</v>
      </c>
      <c r="C230" s="25" t="n">
        <v>2757209.27</v>
      </c>
      <c r="D230" s="25">
        <f>MIN(C230, B230 * '01_Assumptions'!$B$8)</f>
        <v/>
      </c>
      <c r="E230" s="25">
        <f>MAX(0, C230 - D230)</f>
        <v/>
      </c>
      <c r="F230" s="26">
        <f>IF(C230&gt;0, D230/C230, 0)</f>
        <v/>
      </c>
    </row>
    <row r="231">
      <c r="A231" s="5" t="n">
        <v>218</v>
      </c>
      <c r="B231" s="24" t="n">
        <v>293</v>
      </c>
      <c r="C231" s="25" t="n">
        <v>2759687.54</v>
      </c>
      <c r="D231" s="25">
        <f>MIN(C231, B231 * '01_Assumptions'!$B$8)</f>
        <v/>
      </c>
      <c r="E231" s="25">
        <f>MAX(0, C231 - D231)</f>
        <v/>
      </c>
      <c r="F231" s="26">
        <f>IF(C231&gt;0, D231/C231, 0)</f>
        <v/>
      </c>
    </row>
    <row r="232">
      <c r="A232" s="5" t="n">
        <v>219</v>
      </c>
      <c r="B232" s="24" t="n">
        <v>284</v>
      </c>
      <c r="C232" s="25" t="n">
        <v>2711347.08</v>
      </c>
      <c r="D232" s="25">
        <f>MIN(C232, B232 * '01_Assumptions'!$B$8)</f>
        <v/>
      </c>
      <c r="E232" s="25">
        <f>MAX(0, C232 - D232)</f>
        <v/>
      </c>
      <c r="F232" s="26">
        <f>IF(C232&gt;0, D232/C232, 0)</f>
        <v/>
      </c>
    </row>
    <row r="233">
      <c r="A233" s="5" t="n">
        <v>220</v>
      </c>
      <c r="B233" s="24" t="n">
        <v>278</v>
      </c>
      <c r="C233" s="25" t="n">
        <v>2661021.62</v>
      </c>
      <c r="D233" s="25">
        <f>MIN(C233, B233 * '01_Assumptions'!$B$8)</f>
        <v/>
      </c>
      <c r="E233" s="25">
        <f>MAX(0, C233 - D233)</f>
        <v/>
      </c>
      <c r="F233" s="26">
        <f>IF(C233&gt;0, D233/C233, 0)</f>
        <v/>
      </c>
    </row>
    <row r="234">
      <c r="A234" s="5" t="n">
        <v>221</v>
      </c>
      <c r="B234" s="24" t="n">
        <v>263</v>
      </c>
      <c r="C234" s="25" t="n">
        <v>2460920.78</v>
      </c>
      <c r="D234" s="25">
        <f>MIN(C234, B234 * '01_Assumptions'!$B$8)</f>
        <v/>
      </c>
      <c r="E234" s="25">
        <f>MAX(0, C234 - D234)</f>
        <v/>
      </c>
      <c r="F234" s="26">
        <f>IF(C234&gt;0, D234/C234, 0)</f>
        <v/>
      </c>
    </row>
    <row r="235">
      <c r="A235" s="5" t="n">
        <v>222</v>
      </c>
      <c r="B235" s="24" t="n">
        <v>302</v>
      </c>
      <c r="C235" s="25" t="n">
        <v>2936736.06</v>
      </c>
      <c r="D235" s="25">
        <f>MIN(C235, B235 * '01_Assumptions'!$B$8)</f>
        <v/>
      </c>
      <c r="E235" s="25">
        <f>MAX(0, C235 - D235)</f>
        <v/>
      </c>
      <c r="F235" s="26">
        <f>IF(C235&gt;0, D235/C235, 0)</f>
        <v/>
      </c>
    </row>
    <row r="236">
      <c r="A236" s="5" t="n">
        <v>223</v>
      </c>
      <c r="B236" s="24" t="n">
        <v>294</v>
      </c>
      <c r="C236" s="25" t="n">
        <v>3029208.42</v>
      </c>
      <c r="D236" s="25">
        <f>MIN(C236, B236 * '01_Assumptions'!$B$8)</f>
        <v/>
      </c>
      <c r="E236" s="25">
        <f>MAX(0, C236 - D236)</f>
        <v/>
      </c>
      <c r="F236" s="26">
        <f>IF(C236&gt;0, D236/C236, 0)</f>
        <v/>
      </c>
    </row>
    <row r="237">
      <c r="A237" s="5" t="n">
        <v>224</v>
      </c>
      <c r="B237" s="24" t="n">
        <v>313</v>
      </c>
      <c r="C237" s="25" t="n">
        <v>3135867.56</v>
      </c>
      <c r="D237" s="25">
        <f>MIN(C237, B237 * '01_Assumptions'!$B$8)</f>
        <v/>
      </c>
      <c r="E237" s="25">
        <f>MAX(0, C237 - D237)</f>
        <v/>
      </c>
      <c r="F237" s="26">
        <f>IF(C237&gt;0, D237/C237, 0)</f>
        <v/>
      </c>
    </row>
    <row r="238">
      <c r="A238" s="5" t="n">
        <v>225</v>
      </c>
      <c r="B238" s="24" t="n">
        <v>265</v>
      </c>
      <c r="C238" s="25" t="n">
        <v>2640637.52</v>
      </c>
      <c r="D238" s="25">
        <f>MIN(C238, B238 * '01_Assumptions'!$B$8)</f>
        <v/>
      </c>
      <c r="E238" s="25">
        <f>MAX(0, C238 - D238)</f>
        <v/>
      </c>
      <c r="F238" s="26">
        <f>IF(C238&gt;0, D238/C238, 0)</f>
        <v/>
      </c>
    </row>
    <row r="239">
      <c r="A239" s="5" t="n">
        <v>226</v>
      </c>
      <c r="B239" s="24" t="n">
        <v>313</v>
      </c>
      <c r="C239" s="25" t="n">
        <v>3032711.58</v>
      </c>
      <c r="D239" s="25">
        <f>MIN(C239, B239 * '01_Assumptions'!$B$8)</f>
        <v/>
      </c>
      <c r="E239" s="25">
        <f>MAX(0, C239 - D239)</f>
        <v/>
      </c>
      <c r="F239" s="26">
        <f>IF(C239&gt;0, D239/C239, 0)</f>
        <v/>
      </c>
    </row>
    <row r="240">
      <c r="A240" s="5" t="n">
        <v>227</v>
      </c>
      <c r="B240" s="24" t="n">
        <v>297</v>
      </c>
      <c r="C240" s="25" t="n">
        <v>3115745.11</v>
      </c>
      <c r="D240" s="25">
        <f>MIN(C240, B240 * '01_Assumptions'!$B$8)</f>
        <v/>
      </c>
      <c r="E240" s="25">
        <f>MAX(0, C240 - D240)</f>
        <v/>
      </c>
      <c r="F240" s="26">
        <f>IF(C240&gt;0, D240/C240, 0)</f>
        <v/>
      </c>
    </row>
    <row r="241">
      <c r="A241" s="5" t="n">
        <v>228</v>
      </c>
      <c r="B241" s="24" t="n">
        <v>281</v>
      </c>
      <c r="C241" s="25" t="n">
        <v>2811804.77</v>
      </c>
      <c r="D241" s="25">
        <f>MIN(C241, B241 * '01_Assumptions'!$B$8)</f>
        <v/>
      </c>
      <c r="E241" s="25">
        <f>MAX(0, C241 - D241)</f>
        <v/>
      </c>
      <c r="F241" s="26">
        <f>IF(C241&gt;0, D241/C241, 0)</f>
        <v/>
      </c>
    </row>
    <row r="242">
      <c r="A242" s="5" t="n">
        <v>229</v>
      </c>
      <c r="B242" s="24" t="n">
        <v>333</v>
      </c>
      <c r="C242" s="25" t="n">
        <v>3181104.27</v>
      </c>
      <c r="D242" s="25">
        <f>MIN(C242, B242 * '01_Assumptions'!$B$8)</f>
        <v/>
      </c>
      <c r="E242" s="25">
        <f>MAX(0, C242 - D242)</f>
        <v/>
      </c>
      <c r="F242" s="26">
        <f>IF(C242&gt;0, D242/C242, 0)</f>
        <v/>
      </c>
    </row>
    <row r="243">
      <c r="A243" s="5" t="n">
        <v>230</v>
      </c>
      <c r="B243" s="24" t="n">
        <v>308</v>
      </c>
      <c r="C243" s="25" t="n">
        <v>3141803.71</v>
      </c>
      <c r="D243" s="25">
        <f>MIN(C243, B243 * '01_Assumptions'!$B$8)</f>
        <v/>
      </c>
      <c r="E243" s="25">
        <f>MAX(0, C243 - D243)</f>
        <v/>
      </c>
      <c r="F243" s="26">
        <f>IF(C243&gt;0, D243/C243, 0)</f>
        <v/>
      </c>
    </row>
    <row r="244">
      <c r="A244" s="5" t="n">
        <v>231</v>
      </c>
      <c r="B244" s="24" t="n">
        <v>308</v>
      </c>
      <c r="C244" s="25" t="n">
        <v>3012175.84</v>
      </c>
      <c r="D244" s="25">
        <f>MIN(C244, B244 * '01_Assumptions'!$B$8)</f>
        <v/>
      </c>
      <c r="E244" s="25">
        <f>MAX(0, C244 - D244)</f>
        <v/>
      </c>
      <c r="F244" s="26">
        <f>IF(C244&gt;0, D244/C244, 0)</f>
        <v/>
      </c>
    </row>
    <row r="245">
      <c r="A245" s="5" t="n">
        <v>232</v>
      </c>
      <c r="B245" s="24" t="n">
        <v>293</v>
      </c>
      <c r="C245" s="25" t="n">
        <v>2793195.85</v>
      </c>
      <c r="D245" s="25">
        <f>MIN(C245, B245 * '01_Assumptions'!$B$8)</f>
        <v/>
      </c>
      <c r="E245" s="25">
        <f>MAX(0, C245 - D245)</f>
        <v/>
      </c>
      <c r="F245" s="26">
        <f>IF(C245&gt;0, D245/C245, 0)</f>
        <v/>
      </c>
    </row>
    <row r="246">
      <c r="A246" s="5" t="n">
        <v>233</v>
      </c>
      <c r="B246" s="24" t="n">
        <v>323</v>
      </c>
      <c r="C246" s="25" t="n">
        <v>3353850.93</v>
      </c>
      <c r="D246" s="25">
        <f>MIN(C246, B246 * '01_Assumptions'!$B$8)</f>
        <v/>
      </c>
      <c r="E246" s="25">
        <f>MAX(0, C246 - D246)</f>
        <v/>
      </c>
      <c r="F246" s="26">
        <f>IF(C246&gt;0, D246/C246, 0)</f>
        <v/>
      </c>
    </row>
    <row r="247">
      <c r="A247" s="5" t="n">
        <v>234</v>
      </c>
      <c r="B247" s="24" t="n">
        <v>284</v>
      </c>
      <c r="C247" s="25" t="n">
        <v>2810002.67</v>
      </c>
      <c r="D247" s="25">
        <f>MIN(C247, B247 * '01_Assumptions'!$B$8)</f>
        <v/>
      </c>
      <c r="E247" s="25">
        <f>MAX(0, C247 - D247)</f>
        <v/>
      </c>
      <c r="F247" s="26">
        <f>IF(C247&gt;0, D247/C247, 0)</f>
        <v/>
      </c>
    </row>
    <row r="248">
      <c r="A248" s="5" t="n">
        <v>235</v>
      </c>
      <c r="B248" s="24" t="n">
        <v>296</v>
      </c>
      <c r="C248" s="25" t="n">
        <v>3119164.14</v>
      </c>
      <c r="D248" s="25">
        <f>MIN(C248, B248 * '01_Assumptions'!$B$8)</f>
        <v/>
      </c>
      <c r="E248" s="25">
        <f>MAX(0, C248 - D248)</f>
        <v/>
      </c>
      <c r="F248" s="26">
        <f>IF(C248&gt;0, D248/C248, 0)</f>
        <v/>
      </c>
    </row>
    <row r="249">
      <c r="A249" s="5" t="n">
        <v>236</v>
      </c>
      <c r="B249" s="24" t="n">
        <v>288</v>
      </c>
      <c r="C249" s="25" t="n">
        <v>2838964.26</v>
      </c>
      <c r="D249" s="25">
        <f>MIN(C249, B249 * '01_Assumptions'!$B$8)</f>
        <v/>
      </c>
      <c r="E249" s="25">
        <f>MAX(0, C249 - D249)</f>
        <v/>
      </c>
      <c r="F249" s="26">
        <f>IF(C249&gt;0, D249/C249, 0)</f>
        <v/>
      </c>
    </row>
    <row r="250">
      <c r="A250" s="5" t="n">
        <v>237</v>
      </c>
      <c r="B250" s="24" t="n">
        <v>309</v>
      </c>
      <c r="C250" s="25" t="n">
        <v>2975972</v>
      </c>
      <c r="D250" s="25">
        <f>MIN(C250, B250 * '01_Assumptions'!$B$8)</f>
        <v/>
      </c>
      <c r="E250" s="25">
        <f>MAX(0, C250 - D250)</f>
        <v/>
      </c>
      <c r="F250" s="26">
        <f>IF(C250&gt;0, D250/C250, 0)</f>
        <v/>
      </c>
    </row>
    <row r="251">
      <c r="A251" s="5" t="n">
        <v>238</v>
      </c>
      <c r="B251" s="24" t="n">
        <v>330</v>
      </c>
      <c r="C251" s="25" t="n">
        <v>3341257.56</v>
      </c>
      <c r="D251" s="25">
        <f>MIN(C251, B251 * '01_Assumptions'!$B$8)</f>
        <v/>
      </c>
      <c r="E251" s="25">
        <f>MAX(0, C251 - D251)</f>
        <v/>
      </c>
      <c r="F251" s="26">
        <f>IF(C251&gt;0, D251/C251, 0)</f>
        <v/>
      </c>
    </row>
    <row r="252">
      <c r="A252" s="5" t="n">
        <v>239</v>
      </c>
      <c r="B252" s="24" t="n">
        <v>299</v>
      </c>
      <c r="C252" s="25" t="n">
        <v>2837569.52</v>
      </c>
      <c r="D252" s="25">
        <f>MIN(C252, B252 * '01_Assumptions'!$B$8)</f>
        <v/>
      </c>
      <c r="E252" s="25">
        <f>MAX(0, C252 - D252)</f>
        <v/>
      </c>
      <c r="F252" s="26">
        <f>IF(C252&gt;0, D252/C252, 0)</f>
        <v/>
      </c>
    </row>
    <row r="253">
      <c r="A253" s="5" t="n">
        <v>240</v>
      </c>
      <c r="B253" s="24" t="n">
        <v>311</v>
      </c>
      <c r="C253" s="25" t="n">
        <v>2960435.61</v>
      </c>
      <c r="D253" s="25">
        <f>MIN(C253, B253 * '01_Assumptions'!$B$8)</f>
        <v/>
      </c>
      <c r="E253" s="25">
        <f>MAX(0, C253 - D253)</f>
        <v/>
      </c>
      <c r="F253" s="26">
        <f>IF(C253&gt;0, D253/C253, 0)</f>
        <v/>
      </c>
    </row>
    <row r="254">
      <c r="A254" s="5" t="n">
        <v>241</v>
      </c>
      <c r="B254" s="24" t="n">
        <v>319</v>
      </c>
      <c r="C254" s="25" t="n">
        <v>3072614.15</v>
      </c>
      <c r="D254" s="25">
        <f>MIN(C254, B254 * '01_Assumptions'!$B$8)</f>
        <v/>
      </c>
      <c r="E254" s="25">
        <f>MAX(0, C254 - D254)</f>
        <v/>
      </c>
      <c r="F254" s="26">
        <f>IF(C254&gt;0, D254/C254, 0)</f>
        <v/>
      </c>
    </row>
    <row r="255">
      <c r="A255" s="5" t="n">
        <v>242</v>
      </c>
      <c r="B255" s="24" t="n">
        <v>302</v>
      </c>
      <c r="C255" s="25" t="n">
        <v>3067853.33</v>
      </c>
      <c r="D255" s="25">
        <f>MIN(C255, B255 * '01_Assumptions'!$B$8)</f>
        <v/>
      </c>
      <c r="E255" s="25">
        <f>MAX(0, C255 - D255)</f>
        <v/>
      </c>
      <c r="F255" s="26">
        <f>IF(C255&gt;0, D255/C255, 0)</f>
        <v/>
      </c>
    </row>
    <row r="256">
      <c r="A256" s="5" t="n">
        <v>243</v>
      </c>
      <c r="B256" s="24" t="n">
        <v>288</v>
      </c>
      <c r="C256" s="25" t="n">
        <v>2781234.67</v>
      </c>
      <c r="D256" s="25">
        <f>MIN(C256, B256 * '01_Assumptions'!$B$8)</f>
        <v/>
      </c>
      <c r="E256" s="25">
        <f>MAX(0, C256 - D256)</f>
        <v/>
      </c>
      <c r="F256" s="26">
        <f>IF(C256&gt;0, D256/C256, 0)</f>
        <v/>
      </c>
    </row>
    <row r="257">
      <c r="A257" s="5" t="n">
        <v>244</v>
      </c>
      <c r="B257" s="24" t="n">
        <v>330</v>
      </c>
      <c r="C257" s="25" t="n">
        <v>3323839.09</v>
      </c>
      <c r="D257" s="25">
        <f>MIN(C257, B257 * '01_Assumptions'!$B$8)</f>
        <v/>
      </c>
      <c r="E257" s="25">
        <f>MAX(0, C257 - D257)</f>
        <v/>
      </c>
      <c r="F257" s="26">
        <f>IF(C257&gt;0, D257/C257, 0)</f>
        <v/>
      </c>
    </row>
    <row r="258">
      <c r="A258" s="5" t="n">
        <v>245</v>
      </c>
      <c r="B258" s="24" t="n">
        <v>269</v>
      </c>
      <c r="C258" s="25" t="n">
        <v>2804617.77</v>
      </c>
      <c r="D258" s="25">
        <f>MIN(C258, B258 * '01_Assumptions'!$B$8)</f>
        <v/>
      </c>
      <c r="E258" s="25">
        <f>MAX(0, C258 - D258)</f>
        <v/>
      </c>
      <c r="F258" s="26">
        <f>IF(C258&gt;0, D258/C258, 0)</f>
        <v/>
      </c>
    </row>
    <row r="259">
      <c r="A259" s="5" t="n">
        <v>246</v>
      </c>
      <c r="B259" s="24" t="n">
        <v>272</v>
      </c>
      <c r="C259" s="25" t="n">
        <v>2628484.89</v>
      </c>
      <c r="D259" s="25">
        <f>MIN(C259, B259 * '01_Assumptions'!$B$8)</f>
        <v/>
      </c>
      <c r="E259" s="25">
        <f>MAX(0, C259 - D259)</f>
        <v/>
      </c>
      <c r="F259" s="26">
        <f>IF(C259&gt;0, D259/C259, 0)</f>
        <v/>
      </c>
    </row>
    <row r="260">
      <c r="A260" s="5" t="n">
        <v>247</v>
      </c>
      <c r="B260" s="24" t="n">
        <v>286</v>
      </c>
      <c r="C260" s="25" t="n">
        <v>2855117.92</v>
      </c>
      <c r="D260" s="25">
        <f>MIN(C260, B260 * '01_Assumptions'!$B$8)</f>
        <v/>
      </c>
      <c r="E260" s="25">
        <f>MAX(0, C260 - D260)</f>
        <v/>
      </c>
      <c r="F260" s="26">
        <f>IF(C260&gt;0, D260/C260, 0)</f>
        <v/>
      </c>
    </row>
    <row r="261">
      <c r="A261" s="5" t="n">
        <v>248</v>
      </c>
      <c r="B261" s="24" t="n">
        <v>315</v>
      </c>
      <c r="C261" s="25" t="n">
        <v>2953564.55</v>
      </c>
      <c r="D261" s="25">
        <f>MIN(C261, B261 * '01_Assumptions'!$B$8)</f>
        <v/>
      </c>
      <c r="E261" s="25">
        <f>MAX(0, C261 - D261)</f>
        <v/>
      </c>
      <c r="F261" s="26">
        <f>IF(C261&gt;0, D261/C261, 0)</f>
        <v/>
      </c>
    </row>
    <row r="262">
      <c r="A262" s="5" t="n">
        <v>249</v>
      </c>
      <c r="B262" s="24" t="n">
        <v>295</v>
      </c>
      <c r="C262" s="25" t="n">
        <v>3089193.85</v>
      </c>
      <c r="D262" s="25">
        <f>MIN(C262, B262 * '01_Assumptions'!$B$8)</f>
        <v/>
      </c>
      <c r="E262" s="25">
        <f>MAX(0, C262 - D262)</f>
        <v/>
      </c>
      <c r="F262" s="26">
        <f>IF(C262&gt;0, D262/C262, 0)</f>
        <v/>
      </c>
    </row>
    <row r="263">
      <c r="A263" s="5" t="n">
        <v>250</v>
      </c>
      <c r="B263" s="24" t="n">
        <v>288</v>
      </c>
      <c r="C263" s="25" t="n">
        <v>2761131.87</v>
      </c>
      <c r="D263" s="25">
        <f>MIN(C263, B263 * '01_Assumptions'!$B$8)</f>
        <v/>
      </c>
      <c r="E263" s="25">
        <f>MAX(0, C263 - D263)</f>
        <v/>
      </c>
      <c r="F263" s="26">
        <f>IF(C263&gt;0, D263/C263, 0)</f>
        <v/>
      </c>
    </row>
    <row r="264">
      <c r="A264" s="5" t="n">
        <v>251</v>
      </c>
      <c r="B264" s="24" t="n">
        <v>281</v>
      </c>
      <c r="C264" s="25" t="n">
        <v>2683680.43</v>
      </c>
      <c r="D264" s="25">
        <f>MIN(C264, B264 * '01_Assumptions'!$B$8)</f>
        <v/>
      </c>
      <c r="E264" s="25">
        <f>MAX(0, C264 - D264)</f>
        <v/>
      </c>
      <c r="F264" s="26">
        <f>IF(C264&gt;0, D264/C264, 0)</f>
        <v/>
      </c>
    </row>
    <row r="265">
      <c r="A265" s="5" t="n">
        <v>252</v>
      </c>
      <c r="B265" s="24" t="n">
        <v>302</v>
      </c>
      <c r="C265" s="25" t="n">
        <v>2892103.81</v>
      </c>
      <c r="D265" s="25">
        <f>MIN(C265, B265 * '01_Assumptions'!$B$8)</f>
        <v/>
      </c>
      <c r="E265" s="25">
        <f>MAX(0, C265 - D265)</f>
        <v/>
      </c>
      <c r="F265" s="26">
        <f>IF(C265&gt;0, D265/C265, 0)</f>
        <v/>
      </c>
    </row>
    <row r="266">
      <c r="A266" s="5" t="n">
        <v>253</v>
      </c>
      <c r="B266" s="24" t="n">
        <v>297</v>
      </c>
      <c r="C266" s="25" t="n">
        <v>3095540.21</v>
      </c>
      <c r="D266" s="25">
        <f>MIN(C266, B266 * '01_Assumptions'!$B$8)</f>
        <v/>
      </c>
      <c r="E266" s="25">
        <f>MAX(0, C266 - D266)</f>
        <v/>
      </c>
      <c r="F266" s="26">
        <f>IF(C266&gt;0, D266/C266, 0)</f>
        <v/>
      </c>
    </row>
    <row r="267">
      <c r="A267" s="5" t="n">
        <v>254</v>
      </c>
      <c r="B267" s="24" t="n">
        <v>321</v>
      </c>
      <c r="C267" s="25" t="n">
        <v>3137536.39</v>
      </c>
      <c r="D267" s="25">
        <f>MIN(C267, B267 * '01_Assumptions'!$B$8)</f>
        <v/>
      </c>
      <c r="E267" s="25">
        <f>MAX(0, C267 - D267)</f>
        <v/>
      </c>
      <c r="F267" s="26">
        <f>IF(C267&gt;0, D267/C267, 0)</f>
        <v/>
      </c>
    </row>
    <row r="268">
      <c r="A268" s="5" t="n">
        <v>255</v>
      </c>
      <c r="B268" s="24" t="n">
        <v>294</v>
      </c>
      <c r="C268" s="25" t="n">
        <v>3134238.32</v>
      </c>
      <c r="D268" s="25">
        <f>MIN(C268, B268 * '01_Assumptions'!$B$8)</f>
        <v/>
      </c>
      <c r="E268" s="25">
        <f>MAX(0, C268 - D268)</f>
        <v/>
      </c>
      <c r="F268" s="26">
        <f>IF(C268&gt;0, D268/C268, 0)</f>
        <v/>
      </c>
    </row>
    <row r="269">
      <c r="A269" s="5" t="n">
        <v>256</v>
      </c>
      <c r="B269" s="24" t="n">
        <v>325</v>
      </c>
      <c r="C269" s="25" t="n">
        <v>3147030.49</v>
      </c>
      <c r="D269" s="25">
        <f>MIN(C269, B269 * '01_Assumptions'!$B$8)</f>
        <v/>
      </c>
      <c r="E269" s="25">
        <f>MAX(0, C269 - D269)</f>
        <v/>
      </c>
      <c r="F269" s="26">
        <f>IF(C269&gt;0, D269/C269, 0)</f>
        <v/>
      </c>
    </row>
    <row r="270">
      <c r="A270" s="5" t="n">
        <v>257</v>
      </c>
      <c r="B270" s="24" t="n">
        <v>325</v>
      </c>
      <c r="C270" s="25" t="n">
        <v>3068999.29</v>
      </c>
      <c r="D270" s="25">
        <f>MIN(C270, B270 * '01_Assumptions'!$B$8)</f>
        <v/>
      </c>
      <c r="E270" s="25">
        <f>MAX(0, C270 - D270)</f>
        <v/>
      </c>
      <c r="F270" s="26">
        <f>IF(C270&gt;0, D270/C270, 0)</f>
        <v/>
      </c>
    </row>
    <row r="271">
      <c r="A271" s="5" t="n">
        <v>258</v>
      </c>
      <c r="B271" s="24" t="n">
        <v>300</v>
      </c>
      <c r="C271" s="25" t="n">
        <v>2903314.6</v>
      </c>
      <c r="D271" s="25">
        <f>MIN(C271, B271 * '01_Assumptions'!$B$8)</f>
        <v/>
      </c>
      <c r="E271" s="25">
        <f>MAX(0, C271 - D271)</f>
        <v/>
      </c>
      <c r="F271" s="26">
        <f>IF(C271&gt;0, D271/C271, 0)</f>
        <v/>
      </c>
    </row>
    <row r="272">
      <c r="A272" s="5" t="n">
        <v>259</v>
      </c>
      <c r="B272" s="24" t="n">
        <v>357</v>
      </c>
      <c r="C272" s="25" t="n">
        <v>3648813.58</v>
      </c>
      <c r="D272" s="25">
        <f>MIN(C272, B272 * '01_Assumptions'!$B$8)</f>
        <v/>
      </c>
      <c r="E272" s="25">
        <f>MAX(0, C272 - D272)</f>
        <v/>
      </c>
      <c r="F272" s="26">
        <f>IF(C272&gt;0, D272/C272, 0)</f>
        <v/>
      </c>
    </row>
    <row r="273">
      <c r="A273" s="5" t="n">
        <v>260</v>
      </c>
      <c r="B273" s="24" t="n">
        <v>295</v>
      </c>
      <c r="C273" s="25" t="n">
        <v>2800443.65</v>
      </c>
      <c r="D273" s="25">
        <f>MIN(C273, B273 * '01_Assumptions'!$B$8)</f>
        <v/>
      </c>
      <c r="E273" s="25">
        <f>MAX(0, C273 - D273)</f>
        <v/>
      </c>
      <c r="F273" s="26">
        <f>IF(C273&gt;0, D273/C273, 0)</f>
        <v/>
      </c>
    </row>
    <row r="274">
      <c r="A274" s="5" t="n">
        <v>261</v>
      </c>
      <c r="B274" s="24" t="n">
        <v>295</v>
      </c>
      <c r="C274" s="25" t="n">
        <v>2946748.63</v>
      </c>
      <c r="D274" s="25">
        <f>MIN(C274, B274 * '01_Assumptions'!$B$8)</f>
        <v/>
      </c>
      <c r="E274" s="25">
        <f>MAX(0, C274 - D274)</f>
        <v/>
      </c>
      <c r="F274" s="26">
        <f>IF(C274&gt;0, D274/C274, 0)</f>
        <v/>
      </c>
    </row>
    <row r="275">
      <c r="A275" s="5" t="n">
        <v>262</v>
      </c>
      <c r="B275" s="24" t="n">
        <v>309</v>
      </c>
      <c r="C275" s="25" t="n">
        <v>3009541.56</v>
      </c>
      <c r="D275" s="25">
        <f>MIN(C275, B275 * '01_Assumptions'!$B$8)</f>
        <v/>
      </c>
      <c r="E275" s="25">
        <f>MAX(0, C275 - D275)</f>
        <v/>
      </c>
      <c r="F275" s="26">
        <f>IF(C275&gt;0, D275/C275, 0)</f>
        <v/>
      </c>
    </row>
    <row r="276">
      <c r="A276" s="5" t="n">
        <v>263</v>
      </c>
      <c r="B276" s="24" t="n">
        <v>263</v>
      </c>
      <c r="C276" s="25" t="n">
        <v>2719172.31</v>
      </c>
      <c r="D276" s="25">
        <f>MIN(C276, B276 * '01_Assumptions'!$B$8)</f>
        <v/>
      </c>
      <c r="E276" s="25">
        <f>MAX(0, C276 - D276)</f>
        <v/>
      </c>
      <c r="F276" s="26">
        <f>IF(C276&gt;0, D276/C276, 0)</f>
        <v/>
      </c>
    </row>
    <row r="277">
      <c r="A277" s="5" t="n">
        <v>264</v>
      </c>
      <c r="B277" s="24" t="n">
        <v>322</v>
      </c>
      <c r="C277" s="25" t="n">
        <v>3435888.68</v>
      </c>
      <c r="D277" s="25">
        <f>MIN(C277, B277 * '01_Assumptions'!$B$8)</f>
        <v/>
      </c>
      <c r="E277" s="25">
        <f>MAX(0, C277 - D277)</f>
        <v/>
      </c>
      <c r="F277" s="26">
        <f>IF(C277&gt;0, D277/C277, 0)</f>
        <v/>
      </c>
    </row>
    <row r="278">
      <c r="A278" s="5" t="n">
        <v>265</v>
      </c>
      <c r="B278" s="24" t="n">
        <v>277</v>
      </c>
      <c r="C278" s="25" t="n">
        <v>2820650.4</v>
      </c>
      <c r="D278" s="25">
        <f>MIN(C278, B278 * '01_Assumptions'!$B$8)</f>
        <v/>
      </c>
      <c r="E278" s="25">
        <f>MAX(0, C278 - D278)</f>
        <v/>
      </c>
      <c r="F278" s="26">
        <f>IF(C278&gt;0, D278/C278, 0)</f>
        <v/>
      </c>
    </row>
    <row r="279">
      <c r="A279" s="5" t="n">
        <v>266</v>
      </c>
      <c r="B279" s="24" t="n">
        <v>311</v>
      </c>
      <c r="C279" s="25" t="n">
        <v>3064786.52</v>
      </c>
      <c r="D279" s="25">
        <f>MIN(C279, B279 * '01_Assumptions'!$B$8)</f>
        <v/>
      </c>
      <c r="E279" s="25">
        <f>MAX(0, C279 - D279)</f>
        <v/>
      </c>
      <c r="F279" s="26">
        <f>IF(C279&gt;0, D279/C279, 0)</f>
        <v/>
      </c>
    </row>
    <row r="280">
      <c r="A280" s="5" t="n">
        <v>267</v>
      </c>
      <c r="B280" s="24" t="n">
        <v>326</v>
      </c>
      <c r="C280" s="25" t="n">
        <v>3238752</v>
      </c>
      <c r="D280" s="25">
        <f>MIN(C280, B280 * '01_Assumptions'!$B$8)</f>
        <v/>
      </c>
      <c r="E280" s="25">
        <f>MAX(0, C280 - D280)</f>
        <v/>
      </c>
      <c r="F280" s="26">
        <f>IF(C280&gt;0, D280/C280, 0)</f>
        <v/>
      </c>
    </row>
    <row r="281">
      <c r="A281" s="5" t="n">
        <v>268</v>
      </c>
      <c r="B281" s="24" t="n">
        <v>303</v>
      </c>
      <c r="C281" s="25" t="n">
        <v>2889520.42</v>
      </c>
      <c r="D281" s="25">
        <f>MIN(C281, B281 * '01_Assumptions'!$B$8)</f>
        <v/>
      </c>
      <c r="E281" s="25">
        <f>MAX(0, C281 - D281)</f>
        <v/>
      </c>
      <c r="F281" s="26">
        <f>IF(C281&gt;0, D281/C281, 0)</f>
        <v/>
      </c>
    </row>
    <row r="282">
      <c r="A282" s="5" t="n">
        <v>269</v>
      </c>
      <c r="B282" s="24" t="n">
        <v>286</v>
      </c>
      <c r="C282" s="25" t="n">
        <v>2823438.88</v>
      </c>
      <c r="D282" s="25">
        <f>MIN(C282, B282 * '01_Assumptions'!$B$8)</f>
        <v/>
      </c>
      <c r="E282" s="25">
        <f>MAX(0, C282 - D282)</f>
        <v/>
      </c>
      <c r="F282" s="26">
        <f>IF(C282&gt;0, D282/C282, 0)</f>
        <v/>
      </c>
    </row>
    <row r="283">
      <c r="A283" s="5" t="n">
        <v>270</v>
      </c>
      <c r="B283" s="24" t="n">
        <v>295</v>
      </c>
      <c r="C283" s="25" t="n">
        <v>2810442.26</v>
      </c>
      <c r="D283" s="25">
        <f>MIN(C283, B283 * '01_Assumptions'!$B$8)</f>
        <v/>
      </c>
      <c r="E283" s="25">
        <f>MAX(0, C283 - D283)</f>
        <v/>
      </c>
      <c r="F283" s="26">
        <f>IF(C283&gt;0, D283/C283, 0)</f>
        <v/>
      </c>
    </row>
    <row r="284">
      <c r="A284" s="5" t="n">
        <v>271</v>
      </c>
      <c r="B284" s="24" t="n">
        <v>308</v>
      </c>
      <c r="C284" s="25" t="n">
        <v>3054154.25</v>
      </c>
      <c r="D284" s="25">
        <f>MIN(C284, B284 * '01_Assumptions'!$B$8)</f>
        <v/>
      </c>
      <c r="E284" s="25">
        <f>MAX(0, C284 - D284)</f>
        <v/>
      </c>
      <c r="F284" s="26">
        <f>IF(C284&gt;0, D284/C284, 0)</f>
        <v/>
      </c>
    </row>
    <row r="285">
      <c r="A285" s="5" t="n">
        <v>272</v>
      </c>
      <c r="B285" s="24" t="n">
        <v>279</v>
      </c>
      <c r="C285" s="25" t="n">
        <v>2836612.84</v>
      </c>
      <c r="D285" s="25">
        <f>MIN(C285, B285 * '01_Assumptions'!$B$8)</f>
        <v/>
      </c>
      <c r="E285" s="25">
        <f>MAX(0, C285 - D285)</f>
        <v/>
      </c>
      <c r="F285" s="26">
        <f>IF(C285&gt;0, D285/C285, 0)</f>
        <v/>
      </c>
    </row>
    <row r="286">
      <c r="A286" s="5" t="n">
        <v>273</v>
      </c>
      <c r="B286" s="24" t="n">
        <v>307</v>
      </c>
      <c r="C286" s="25" t="n">
        <v>3018735.94</v>
      </c>
      <c r="D286" s="25">
        <f>MIN(C286, B286 * '01_Assumptions'!$B$8)</f>
        <v/>
      </c>
      <c r="E286" s="25">
        <f>MAX(0, C286 - D286)</f>
        <v/>
      </c>
      <c r="F286" s="26">
        <f>IF(C286&gt;0, D286/C286, 0)</f>
        <v/>
      </c>
    </row>
    <row r="287">
      <c r="A287" s="5" t="n">
        <v>274</v>
      </c>
      <c r="B287" s="24" t="n">
        <v>335</v>
      </c>
      <c r="C287" s="25" t="n">
        <v>3349437.52</v>
      </c>
      <c r="D287" s="25">
        <f>MIN(C287, B287 * '01_Assumptions'!$B$8)</f>
        <v/>
      </c>
      <c r="E287" s="25">
        <f>MAX(0, C287 - D287)</f>
        <v/>
      </c>
      <c r="F287" s="26">
        <f>IF(C287&gt;0, D287/C287, 0)</f>
        <v/>
      </c>
    </row>
    <row r="288">
      <c r="A288" s="5" t="n">
        <v>275</v>
      </c>
      <c r="B288" s="24" t="n">
        <v>266</v>
      </c>
      <c r="C288" s="25" t="n">
        <v>2526940.11</v>
      </c>
      <c r="D288" s="25">
        <f>MIN(C288, B288 * '01_Assumptions'!$B$8)</f>
        <v/>
      </c>
      <c r="E288" s="25">
        <f>MAX(0, C288 - D288)</f>
        <v/>
      </c>
      <c r="F288" s="26">
        <f>IF(C288&gt;0, D288/C288, 0)</f>
        <v/>
      </c>
    </row>
    <row r="289">
      <c r="A289" s="5" t="n">
        <v>276</v>
      </c>
      <c r="B289" s="24" t="n">
        <v>266</v>
      </c>
      <c r="C289" s="25" t="n">
        <v>2668547.93</v>
      </c>
      <c r="D289" s="25">
        <f>MIN(C289, B289 * '01_Assumptions'!$B$8)</f>
        <v/>
      </c>
      <c r="E289" s="25">
        <f>MAX(0, C289 - D289)</f>
        <v/>
      </c>
      <c r="F289" s="26">
        <f>IF(C289&gt;0, D289/C289, 0)</f>
        <v/>
      </c>
    </row>
    <row r="290">
      <c r="A290" s="5" t="n">
        <v>277</v>
      </c>
      <c r="B290" s="24" t="n">
        <v>304</v>
      </c>
      <c r="C290" s="25" t="n">
        <v>3016145.01</v>
      </c>
      <c r="D290" s="25">
        <f>MIN(C290, B290 * '01_Assumptions'!$B$8)</f>
        <v/>
      </c>
      <c r="E290" s="25">
        <f>MAX(0, C290 - D290)</f>
        <v/>
      </c>
      <c r="F290" s="26">
        <f>IF(C290&gt;0, D290/C290, 0)</f>
        <v/>
      </c>
    </row>
    <row r="291">
      <c r="A291" s="5" t="n">
        <v>278</v>
      </c>
      <c r="B291" s="24" t="n">
        <v>312</v>
      </c>
      <c r="C291" s="25" t="n">
        <v>2895492.66</v>
      </c>
      <c r="D291" s="25">
        <f>MIN(C291, B291 * '01_Assumptions'!$B$8)</f>
        <v/>
      </c>
      <c r="E291" s="25">
        <f>MAX(0, C291 - D291)</f>
        <v/>
      </c>
      <c r="F291" s="26">
        <f>IF(C291&gt;0, D291/C291, 0)</f>
        <v/>
      </c>
    </row>
    <row r="292">
      <c r="A292" s="5" t="n">
        <v>279</v>
      </c>
      <c r="B292" s="24" t="n">
        <v>345</v>
      </c>
      <c r="C292" s="25" t="n">
        <v>3264845.9</v>
      </c>
      <c r="D292" s="25">
        <f>MIN(C292, B292 * '01_Assumptions'!$B$8)</f>
        <v/>
      </c>
      <c r="E292" s="25">
        <f>MAX(0, C292 - D292)</f>
        <v/>
      </c>
      <c r="F292" s="26">
        <f>IF(C292&gt;0, D292/C292, 0)</f>
        <v/>
      </c>
    </row>
    <row r="293">
      <c r="A293" s="5" t="n">
        <v>280</v>
      </c>
      <c r="B293" s="24" t="n">
        <v>304</v>
      </c>
      <c r="C293" s="25" t="n">
        <v>2686308.3</v>
      </c>
      <c r="D293" s="25">
        <f>MIN(C293, B293 * '01_Assumptions'!$B$8)</f>
        <v/>
      </c>
      <c r="E293" s="25">
        <f>MAX(0, C293 - D293)</f>
        <v/>
      </c>
      <c r="F293" s="26">
        <f>IF(C293&gt;0, D293/C293, 0)</f>
        <v/>
      </c>
    </row>
    <row r="294">
      <c r="A294" s="5" t="n">
        <v>281</v>
      </c>
      <c r="B294" s="24" t="n">
        <v>298</v>
      </c>
      <c r="C294" s="25" t="n">
        <v>2824552.16</v>
      </c>
      <c r="D294" s="25">
        <f>MIN(C294, B294 * '01_Assumptions'!$B$8)</f>
        <v/>
      </c>
      <c r="E294" s="25">
        <f>MAX(0, C294 - D294)</f>
        <v/>
      </c>
      <c r="F294" s="26">
        <f>IF(C294&gt;0, D294/C294, 0)</f>
        <v/>
      </c>
    </row>
    <row r="295">
      <c r="A295" s="5" t="n">
        <v>282</v>
      </c>
      <c r="B295" s="24" t="n">
        <v>310</v>
      </c>
      <c r="C295" s="25" t="n">
        <v>3243859.64</v>
      </c>
      <c r="D295" s="25">
        <f>MIN(C295, B295 * '01_Assumptions'!$B$8)</f>
        <v/>
      </c>
      <c r="E295" s="25">
        <f>MAX(0, C295 - D295)</f>
        <v/>
      </c>
      <c r="F295" s="26">
        <f>IF(C295&gt;0, D295/C295, 0)</f>
        <v/>
      </c>
    </row>
    <row r="296">
      <c r="A296" s="5" t="n">
        <v>283</v>
      </c>
      <c r="B296" s="24" t="n">
        <v>297</v>
      </c>
      <c r="C296" s="25" t="n">
        <v>3071639.18</v>
      </c>
      <c r="D296" s="25">
        <f>MIN(C296, B296 * '01_Assumptions'!$B$8)</f>
        <v/>
      </c>
      <c r="E296" s="25">
        <f>MAX(0, C296 - D296)</f>
        <v/>
      </c>
      <c r="F296" s="26">
        <f>IF(C296&gt;0, D296/C296, 0)</f>
        <v/>
      </c>
    </row>
    <row r="297">
      <c r="A297" s="5" t="n">
        <v>284</v>
      </c>
      <c r="B297" s="24" t="n">
        <v>293</v>
      </c>
      <c r="C297" s="25" t="n">
        <v>3036511.57</v>
      </c>
      <c r="D297" s="25">
        <f>MIN(C297, B297 * '01_Assumptions'!$B$8)</f>
        <v/>
      </c>
      <c r="E297" s="25">
        <f>MAX(0, C297 - D297)</f>
        <v/>
      </c>
      <c r="F297" s="26">
        <f>IF(C297&gt;0, D297/C297, 0)</f>
        <v/>
      </c>
    </row>
    <row r="298">
      <c r="A298" s="5" t="n">
        <v>285</v>
      </c>
      <c r="B298" s="24" t="n">
        <v>306</v>
      </c>
      <c r="C298" s="25" t="n">
        <v>3019052.3</v>
      </c>
      <c r="D298" s="25">
        <f>MIN(C298, B298 * '01_Assumptions'!$B$8)</f>
        <v/>
      </c>
      <c r="E298" s="25">
        <f>MAX(0, C298 - D298)</f>
        <v/>
      </c>
      <c r="F298" s="26">
        <f>IF(C298&gt;0, D298/C298, 0)</f>
        <v/>
      </c>
    </row>
    <row r="299">
      <c r="A299" s="5" t="n">
        <v>286</v>
      </c>
      <c r="B299" s="24" t="n">
        <v>324</v>
      </c>
      <c r="C299" s="25" t="n">
        <v>3171837.75</v>
      </c>
      <c r="D299" s="25">
        <f>MIN(C299, B299 * '01_Assumptions'!$B$8)</f>
        <v/>
      </c>
      <c r="E299" s="25">
        <f>MAX(0, C299 - D299)</f>
        <v/>
      </c>
      <c r="F299" s="26">
        <f>IF(C299&gt;0, D299/C299, 0)</f>
        <v/>
      </c>
    </row>
    <row r="300">
      <c r="A300" s="5" t="n">
        <v>287</v>
      </c>
      <c r="B300" s="24" t="n">
        <v>309</v>
      </c>
      <c r="C300" s="25" t="n">
        <v>3266525.7</v>
      </c>
      <c r="D300" s="25">
        <f>MIN(C300, B300 * '01_Assumptions'!$B$8)</f>
        <v/>
      </c>
      <c r="E300" s="25">
        <f>MAX(0, C300 - D300)</f>
        <v/>
      </c>
      <c r="F300" s="26">
        <f>IF(C300&gt;0, D300/C300, 0)</f>
        <v/>
      </c>
    </row>
    <row r="301">
      <c r="A301" s="5" t="n">
        <v>288</v>
      </c>
      <c r="B301" s="24" t="n">
        <v>293</v>
      </c>
      <c r="C301" s="25" t="n">
        <v>2842089.43</v>
      </c>
      <c r="D301" s="25">
        <f>MIN(C301, B301 * '01_Assumptions'!$B$8)</f>
        <v/>
      </c>
      <c r="E301" s="25">
        <f>MAX(0, C301 - D301)</f>
        <v/>
      </c>
      <c r="F301" s="26">
        <f>IF(C301&gt;0, D301/C301, 0)</f>
        <v/>
      </c>
    </row>
    <row r="302">
      <c r="A302" s="5" t="n">
        <v>289</v>
      </c>
      <c r="B302" s="24" t="n">
        <v>303</v>
      </c>
      <c r="C302" s="25" t="n">
        <v>3072805.72</v>
      </c>
      <c r="D302" s="25">
        <f>MIN(C302, B302 * '01_Assumptions'!$B$8)</f>
        <v/>
      </c>
      <c r="E302" s="25">
        <f>MAX(0, C302 - D302)</f>
        <v/>
      </c>
      <c r="F302" s="26">
        <f>IF(C302&gt;0, D302/C302, 0)</f>
        <v/>
      </c>
    </row>
    <row r="303">
      <c r="A303" s="5" t="n">
        <v>290</v>
      </c>
      <c r="B303" s="24" t="n">
        <v>287</v>
      </c>
      <c r="C303" s="25" t="n">
        <v>2825766.67</v>
      </c>
      <c r="D303" s="25">
        <f>MIN(C303, B303 * '01_Assumptions'!$B$8)</f>
        <v/>
      </c>
      <c r="E303" s="25">
        <f>MAX(0, C303 - D303)</f>
        <v/>
      </c>
      <c r="F303" s="26">
        <f>IF(C303&gt;0, D303/C303, 0)</f>
        <v/>
      </c>
    </row>
    <row r="304">
      <c r="A304" s="5" t="n">
        <v>291</v>
      </c>
      <c r="B304" s="24" t="n">
        <v>292</v>
      </c>
      <c r="C304" s="25" t="n">
        <v>2894184.81</v>
      </c>
      <c r="D304" s="25">
        <f>MIN(C304, B304 * '01_Assumptions'!$B$8)</f>
        <v/>
      </c>
      <c r="E304" s="25">
        <f>MAX(0, C304 - D304)</f>
        <v/>
      </c>
      <c r="F304" s="26">
        <f>IF(C304&gt;0, D304/C304, 0)</f>
        <v/>
      </c>
    </row>
    <row r="305">
      <c r="A305" s="5" t="n">
        <v>292</v>
      </c>
      <c r="B305" s="24" t="n">
        <v>324</v>
      </c>
      <c r="C305" s="25" t="n">
        <v>3316921.82</v>
      </c>
      <c r="D305" s="25">
        <f>MIN(C305, B305 * '01_Assumptions'!$B$8)</f>
        <v/>
      </c>
      <c r="E305" s="25">
        <f>MAX(0, C305 - D305)</f>
        <v/>
      </c>
      <c r="F305" s="26">
        <f>IF(C305&gt;0, D305/C305, 0)</f>
        <v/>
      </c>
    </row>
    <row r="306">
      <c r="A306" s="5" t="n">
        <v>293</v>
      </c>
      <c r="B306" s="24" t="n">
        <v>282</v>
      </c>
      <c r="C306" s="25" t="n">
        <v>2890050.42</v>
      </c>
      <c r="D306" s="25">
        <f>MIN(C306, B306 * '01_Assumptions'!$B$8)</f>
        <v/>
      </c>
      <c r="E306" s="25">
        <f>MAX(0, C306 - D306)</f>
        <v/>
      </c>
      <c r="F306" s="26">
        <f>IF(C306&gt;0, D306/C306, 0)</f>
        <v/>
      </c>
    </row>
    <row r="307">
      <c r="A307" s="5" t="n">
        <v>294</v>
      </c>
      <c r="B307" s="24" t="n">
        <v>294</v>
      </c>
      <c r="C307" s="25" t="n">
        <v>2927801.71</v>
      </c>
      <c r="D307" s="25">
        <f>MIN(C307, B307 * '01_Assumptions'!$B$8)</f>
        <v/>
      </c>
      <c r="E307" s="25">
        <f>MAX(0, C307 - D307)</f>
        <v/>
      </c>
      <c r="F307" s="26">
        <f>IF(C307&gt;0, D307/C307, 0)</f>
        <v/>
      </c>
    </row>
    <row r="308">
      <c r="A308" s="5" t="n">
        <v>295</v>
      </c>
      <c r="B308" s="24" t="n">
        <v>302</v>
      </c>
      <c r="C308" s="25" t="n">
        <v>2953452.28</v>
      </c>
      <c r="D308" s="25">
        <f>MIN(C308, B308 * '01_Assumptions'!$B$8)</f>
        <v/>
      </c>
      <c r="E308" s="25">
        <f>MAX(0, C308 - D308)</f>
        <v/>
      </c>
      <c r="F308" s="26">
        <f>IF(C308&gt;0, D308/C308, 0)</f>
        <v/>
      </c>
    </row>
    <row r="309">
      <c r="A309" s="5" t="n">
        <v>296</v>
      </c>
      <c r="B309" s="24" t="n">
        <v>277</v>
      </c>
      <c r="C309" s="25" t="n">
        <v>2706718.29</v>
      </c>
      <c r="D309" s="25">
        <f>MIN(C309, B309 * '01_Assumptions'!$B$8)</f>
        <v/>
      </c>
      <c r="E309" s="25">
        <f>MAX(0, C309 - D309)</f>
        <v/>
      </c>
      <c r="F309" s="26">
        <f>IF(C309&gt;0, D309/C309, 0)</f>
        <v/>
      </c>
    </row>
    <row r="310">
      <c r="A310" s="5" t="n">
        <v>297</v>
      </c>
      <c r="B310" s="24" t="n">
        <v>313</v>
      </c>
      <c r="C310" s="25" t="n">
        <v>3071465.97</v>
      </c>
      <c r="D310" s="25">
        <f>MIN(C310, B310 * '01_Assumptions'!$B$8)</f>
        <v/>
      </c>
      <c r="E310" s="25">
        <f>MAX(0, C310 - D310)</f>
        <v/>
      </c>
      <c r="F310" s="26">
        <f>IF(C310&gt;0, D310/C310, 0)</f>
        <v/>
      </c>
    </row>
    <row r="311">
      <c r="A311" s="5" t="n">
        <v>298</v>
      </c>
      <c r="B311" s="24" t="n">
        <v>325</v>
      </c>
      <c r="C311" s="25" t="n">
        <v>3332122.47</v>
      </c>
      <c r="D311" s="25">
        <f>MIN(C311, B311 * '01_Assumptions'!$B$8)</f>
        <v/>
      </c>
      <c r="E311" s="25">
        <f>MAX(0, C311 - D311)</f>
        <v/>
      </c>
      <c r="F311" s="26">
        <f>IF(C311&gt;0, D311/C311, 0)</f>
        <v/>
      </c>
    </row>
    <row r="312">
      <c r="A312" s="5" t="n">
        <v>299</v>
      </c>
      <c r="B312" s="24" t="n">
        <v>312</v>
      </c>
      <c r="C312" s="25" t="n">
        <v>3067001.2</v>
      </c>
      <c r="D312" s="25">
        <f>MIN(C312, B312 * '01_Assumptions'!$B$8)</f>
        <v/>
      </c>
      <c r="E312" s="25">
        <f>MAX(0, C312 - D312)</f>
        <v/>
      </c>
      <c r="F312" s="26">
        <f>IF(C312&gt;0, D312/C312, 0)</f>
        <v/>
      </c>
    </row>
    <row r="313">
      <c r="A313" s="5" t="n">
        <v>300</v>
      </c>
      <c r="B313" s="24" t="n">
        <v>315</v>
      </c>
      <c r="C313" s="25" t="n">
        <v>3118994.95</v>
      </c>
      <c r="D313" s="25">
        <f>MIN(C313, B313 * '01_Assumptions'!$B$8)</f>
        <v/>
      </c>
      <c r="E313" s="25">
        <f>MAX(0, C313 - D313)</f>
        <v/>
      </c>
      <c r="F313" s="26">
        <f>IF(C313&gt;0, D313/C313, 0)</f>
        <v/>
      </c>
    </row>
    <row r="314">
      <c r="A314" s="5" t="n">
        <v>301</v>
      </c>
      <c r="B314" s="24" t="n">
        <v>328</v>
      </c>
      <c r="C314" s="25" t="n">
        <v>2993137.42</v>
      </c>
      <c r="D314" s="25">
        <f>MIN(C314, B314 * '01_Assumptions'!$B$8)</f>
        <v/>
      </c>
      <c r="E314" s="25">
        <f>MAX(0, C314 - D314)</f>
        <v/>
      </c>
      <c r="F314" s="26">
        <f>IF(C314&gt;0, D314/C314, 0)</f>
        <v/>
      </c>
    </row>
    <row r="315">
      <c r="A315" s="5" t="n">
        <v>302</v>
      </c>
      <c r="B315" s="24" t="n">
        <v>324</v>
      </c>
      <c r="C315" s="25" t="n">
        <v>2973378.88</v>
      </c>
      <c r="D315" s="25">
        <f>MIN(C315, B315 * '01_Assumptions'!$B$8)</f>
        <v/>
      </c>
      <c r="E315" s="25">
        <f>MAX(0, C315 - D315)</f>
        <v/>
      </c>
      <c r="F315" s="26">
        <f>IF(C315&gt;0, D315/C315, 0)</f>
        <v/>
      </c>
    </row>
    <row r="316">
      <c r="A316" s="5" t="n">
        <v>303</v>
      </c>
      <c r="B316" s="24" t="n">
        <v>308</v>
      </c>
      <c r="C316" s="25" t="n">
        <v>3021085.01</v>
      </c>
      <c r="D316" s="25">
        <f>MIN(C316, B316 * '01_Assumptions'!$B$8)</f>
        <v/>
      </c>
      <c r="E316" s="25">
        <f>MAX(0, C316 - D316)</f>
        <v/>
      </c>
      <c r="F316" s="26">
        <f>IF(C316&gt;0, D316/C316, 0)</f>
        <v/>
      </c>
    </row>
    <row r="317">
      <c r="A317" s="5" t="n">
        <v>304</v>
      </c>
      <c r="B317" s="24" t="n">
        <v>301</v>
      </c>
      <c r="C317" s="25" t="n">
        <v>2950876.64</v>
      </c>
      <c r="D317" s="25">
        <f>MIN(C317, B317 * '01_Assumptions'!$B$8)</f>
        <v/>
      </c>
      <c r="E317" s="25">
        <f>MAX(0, C317 - D317)</f>
        <v/>
      </c>
      <c r="F317" s="26">
        <f>IF(C317&gt;0, D317/C317, 0)</f>
        <v/>
      </c>
    </row>
    <row r="318">
      <c r="A318" s="5" t="n">
        <v>305</v>
      </c>
      <c r="B318" s="24" t="n">
        <v>295</v>
      </c>
      <c r="C318" s="25" t="n">
        <v>2955186.31</v>
      </c>
      <c r="D318" s="25">
        <f>MIN(C318, B318 * '01_Assumptions'!$B$8)</f>
        <v/>
      </c>
      <c r="E318" s="25">
        <f>MAX(0, C318 - D318)</f>
        <v/>
      </c>
      <c r="F318" s="26">
        <f>IF(C318&gt;0, D318/C318, 0)</f>
        <v/>
      </c>
    </row>
    <row r="319">
      <c r="A319" s="5" t="n">
        <v>306</v>
      </c>
      <c r="B319" s="24" t="n">
        <v>249</v>
      </c>
      <c r="C319" s="25" t="n">
        <v>2357278.17</v>
      </c>
      <c r="D319" s="25">
        <f>MIN(C319, B319 * '01_Assumptions'!$B$8)</f>
        <v/>
      </c>
      <c r="E319" s="25">
        <f>MAX(0, C319 - D319)</f>
        <v/>
      </c>
      <c r="F319" s="26">
        <f>IF(C319&gt;0, D319/C319, 0)</f>
        <v/>
      </c>
    </row>
    <row r="320">
      <c r="A320" s="5" t="n">
        <v>307</v>
      </c>
      <c r="B320" s="24" t="n">
        <v>304</v>
      </c>
      <c r="C320" s="25" t="n">
        <v>3269211.76</v>
      </c>
      <c r="D320" s="25">
        <f>MIN(C320, B320 * '01_Assumptions'!$B$8)</f>
        <v/>
      </c>
      <c r="E320" s="25">
        <f>MAX(0, C320 - D320)</f>
        <v/>
      </c>
      <c r="F320" s="26">
        <f>IF(C320&gt;0, D320/C320, 0)</f>
        <v/>
      </c>
    </row>
    <row r="321">
      <c r="A321" s="5" t="n">
        <v>308</v>
      </c>
      <c r="B321" s="24" t="n">
        <v>284</v>
      </c>
      <c r="C321" s="25" t="n">
        <v>2880242.58</v>
      </c>
      <c r="D321" s="25">
        <f>MIN(C321, B321 * '01_Assumptions'!$B$8)</f>
        <v/>
      </c>
      <c r="E321" s="25">
        <f>MAX(0, C321 - D321)</f>
        <v/>
      </c>
      <c r="F321" s="26">
        <f>IF(C321&gt;0, D321/C321, 0)</f>
        <v/>
      </c>
    </row>
    <row r="322">
      <c r="A322" s="5" t="n">
        <v>309</v>
      </c>
      <c r="B322" s="24" t="n">
        <v>298</v>
      </c>
      <c r="C322" s="25" t="n">
        <v>2816234.88</v>
      </c>
      <c r="D322" s="25">
        <f>MIN(C322, B322 * '01_Assumptions'!$B$8)</f>
        <v/>
      </c>
      <c r="E322" s="25">
        <f>MAX(0, C322 - D322)</f>
        <v/>
      </c>
      <c r="F322" s="26">
        <f>IF(C322&gt;0, D322/C322, 0)</f>
        <v/>
      </c>
    </row>
    <row r="323">
      <c r="A323" s="5" t="n">
        <v>310</v>
      </c>
      <c r="B323" s="24" t="n">
        <v>323</v>
      </c>
      <c r="C323" s="25" t="n">
        <v>3282264.9</v>
      </c>
      <c r="D323" s="25">
        <f>MIN(C323, B323 * '01_Assumptions'!$B$8)</f>
        <v/>
      </c>
      <c r="E323" s="25">
        <f>MAX(0, C323 - D323)</f>
        <v/>
      </c>
      <c r="F323" s="26">
        <f>IF(C323&gt;0, D323/C323, 0)</f>
        <v/>
      </c>
    </row>
    <row r="324">
      <c r="A324" s="5" t="n">
        <v>311</v>
      </c>
      <c r="B324" s="24" t="n">
        <v>291</v>
      </c>
      <c r="C324" s="25" t="n">
        <v>2891826.83</v>
      </c>
      <c r="D324" s="25">
        <f>MIN(C324, B324 * '01_Assumptions'!$B$8)</f>
        <v/>
      </c>
      <c r="E324" s="25">
        <f>MAX(0, C324 - D324)</f>
        <v/>
      </c>
      <c r="F324" s="26">
        <f>IF(C324&gt;0, D324/C324, 0)</f>
        <v/>
      </c>
    </row>
    <row r="325">
      <c r="A325" s="5" t="n">
        <v>312</v>
      </c>
      <c r="B325" s="24" t="n">
        <v>285</v>
      </c>
      <c r="C325" s="25" t="n">
        <v>2826748.62</v>
      </c>
      <c r="D325" s="25">
        <f>MIN(C325, B325 * '01_Assumptions'!$B$8)</f>
        <v/>
      </c>
      <c r="E325" s="25">
        <f>MAX(0, C325 - D325)</f>
        <v/>
      </c>
      <c r="F325" s="26">
        <f>IF(C325&gt;0, D325/C325, 0)</f>
        <v/>
      </c>
    </row>
    <row r="326">
      <c r="A326" s="5" t="n">
        <v>313</v>
      </c>
      <c r="B326" s="24" t="n">
        <v>317</v>
      </c>
      <c r="C326" s="25" t="n">
        <v>3252558.12</v>
      </c>
      <c r="D326" s="25">
        <f>MIN(C326, B326 * '01_Assumptions'!$B$8)</f>
        <v/>
      </c>
      <c r="E326" s="25">
        <f>MAX(0, C326 - D326)</f>
        <v/>
      </c>
      <c r="F326" s="26">
        <f>IF(C326&gt;0, D326/C326, 0)</f>
        <v/>
      </c>
    </row>
    <row r="327">
      <c r="A327" s="5" t="n">
        <v>314</v>
      </c>
      <c r="B327" s="24" t="n">
        <v>298</v>
      </c>
      <c r="C327" s="25" t="n">
        <v>3042854.27</v>
      </c>
      <c r="D327" s="25">
        <f>MIN(C327, B327 * '01_Assumptions'!$B$8)</f>
        <v/>
      </c>
      <c r="E327" s="25">
        <f>MAX(0, C327 - D327)</f>
        <v/>
      </c>
      <c r="F327" s="26">
        <f>IF(C327&gt;0, D327/C327, 0)</f>
        <v/>
      </c>
    </row>
    <row r="328">
      <c r="A328" s="5" t="n">
        <v>315</v>
      </c>
      <c r="B328" s="24" t="n">
        <v>294</v>
      </c>
      <c r="C328" s="25" t="n">
        <v>3052043.49</v>
      </c>
      <c r="D328" s="25">
        <f>MIN(C328, B328 * '01_Assumptions'!$B$8)</f>
        <v/>
      </c>
      <c r="E328" s="25">
        <f>MAX(0, C328 - D328)</f>
        <v/>
      </c>
      <c r="F328" s="26">
        <f>IF(C328&gt;0, D328/C328, 0)</f>
        <v/>
      </c>
    </row>
    <row r="329">
      <c r="A329" s="5" t="n">
        <v>316</v>
      </c>
      <c r="B329" s="24" t="n">
        <v>282</v>
      </c>
      <c r="C329" s="25" t="n">
        <v>3019966.82</v>
      </c>
      <c r="D329" s="25">
        <f>MIN(C329, B329 * '01_Assumptions'!$B$8)</f>
        <v/>
      </c>
      <c r="E329" s="25">
        <f>MAX(0, C329 - D329)</f>
        <v/>
      </c>
      <c r="F329" s="26">
        <f>IF(C329&gt;0, D329/C329, 0)</f>
        <v/>
      </c>
    </row>
    <row r="330">
      <c r="A330" s="5" t="n">
        <v>317</v>
      </c>
      <c r="B330" s="24" t="n">
        <v>303</v>
      </c>
      <c r="C330" s="25" t="n">
        <v>2774483.01</v>
      </c>
      <c r="D330" s="25">
        <f>MIN(C330, B330 * '01_Assumptions'!$B$8)</f>
        <v/>
      </c>
      <c r="E330" s="25">
        <f>MAX(0, C330 - D330)</f>
        <v/>
      </c>
      <c r="F330" s="26">
        <f>IF(C330&gt;0, D330/C330, 0)</f>
        <v/>
      </c>
    </row>
    <row r="331">
      <c r="A331" s="5" t="n">
        <v>318</v>
      </c>
      <c r="B331" s="24" t="n">
        <v>277</v>
      </c>
      <c r="C331" s="25" t="n">
        <v>2730675.46</v>
      </c>
      <c r="D331" s="25">
        <f>MIN(C331, B331 * '01_Assumptions'!$B$8)</f>
        <v/>
      </c>
      <c r="E331" s="25">
        <f>MAX(0, C331 - D331)</f>
        <v/>
      </c>
      <c r="F331" s="26">
        <f>IF(C331&gt;0, D331/C331, 0)</f>
        <v/>
      </c>
    </row>
    <row r="332">
      <c r="A332" s="5" t="n">
        <v>319</v>
      </c>
      <c r="B332" s="24" t="n">
        <v>323</v>
      </c>
      <c r="C332" s="25" t="n">
        <v>2981970.43</v>
      </c>
      <c r="D332" s="25">
        <f>MIN(C332, B332 * '01_Assumptions'!$B$8)</f>
        <v/>
      </c>
      <c r="E332" s="25">
        <f>MAX(0, C332 - D332)</f>
        <v/>
      </c>
      <c r="F332" s="26">
        <f>IF(C332&gt;0, D332/C332, 0)</f>
        <v/>
      </c>
    </row>
    <row r="333">
      <c r="A333" s="5" t="n">
        <v>320</v>
      </c>
      <c r="B333" s="24" t="n">
        <v>309</v>
      </c>
      <c r="C333" s="25" t="n">
        <v>3070734.25</v>
      </c>
      <c r="D333" s="25">
        <f>MIN(C333, B333 * '01_Assumptions'!$B$8)</f>
        <v/>
      </c>
      <c r="E333" s="25">
        <f>MAX(0, C333 - D333)</f>
        <v/>
      </c>
      <c r="F333" s="26">
        <f>IF(C333&gt;0, D333/C333, 0)</f>
        <v/>
      </c>
    </row>
    <row r="334">
      <c r="A334" s="5" t="n">
        <v>321</v>
      </c>
      <c r="B334" s="24" t="n">
        <v>293</v>
      </c>
      <c r="C334" s="25" t="n">
        <v>2963148.37</v>
      </c>
      <c r="D334" s="25">
        <f>MIN(C334, B334 * '01_Assumptions'!$B$8)</f>
        <v/>
      </c>
      <c r="E334" s="25">
        <f>MAX(0, C334 - D334)</f>
        <v/>
      </c>
      <c r="F334" s="26">
        <f>IF(C334&gt;0, D334/C334, 0)</f>
        <v/>
      </c>
    </row>
    <row r="335">
      <c r="A335" s="5" t="n">
        <v>322</v>
      </c>
      <c r="B335" s="24" t="n">
        <v>301</v>
      </c>
      <c r="C335" s="25" t="n">
        <v>2927543.54</v>
      </c>
      <c r="D335" s="25">
        <f>MIN(C335, B335 * '01_Assumptions'!$B$8)</f>
        <v/>
      </c>
      <c r="E335" s="25">
        <f>MAX(0, C335 - D335)</f>
        <v/>
      </c>
      <c r="F335" s="26">
        <f>IF(C335&gt;0, D335/C335, 0)</f>
        <v/>
      </c>
    </row>
    <row r="336">
      <c r="A336" s="5" t="n">
        <v>323</v>
      </c>
      <c r="B336" s="24" t="n">
        <v>306</v>
      </c>
      <c r="C336" s="25" t="n">
        <v>3040250.88</v>
      </c>
      <c r="D336" s="25">
        <f>MIN(C336, B336 * '01_Assumptions'!$B$8)</f>
        <v/>
      </c>
      <c r="E336" s="25">
        <f>MAX(0, C336 - D336)</f>
        <v/>
      </c>
      <c r="F336" s="26">
        <f>IF(C336&gt;0, D336/C336, 0)</f>
        <v/>
      </c>
    </row>
    <row r="337">
      <c r="A337" s="5" t="n">
        <v>324</v>
      </c>
      <c r="B337" s="24" t="n">
        <v>312</v>
      </c>
      <c r="C337" s="25" t="n">
        <v>3419692.54</v>
      </c>
      <c r="D337" s="25">
        <f>MIN(C337, B337 * '01_Assumptions'!$B$8)</f>
        <v/>
      </c>
      <c r="E337" s="25">
        <f>MAX(0, C337 - D337)</f>
        <v/>
      </c>
      <c r="F337" s="26">
        <f>IF(C337&gt;0, D337/C337, 0)</f>
        <v/>
      </c>
    </row>
    <row r="338">
      <c r="A338" s="5" t="n">
        <v>325</v>
      </c>
      <c r="B338" s="24" t="n">
        <v>302</v>
      </c>
      <c r="C338" s="25" t="n">
        <v>2920690.75</v>
      </c>
      <c r="D338" s="25">
        <f>MIN(C338, B338 * '01_Assumptions'!$B$8)</f>
        <v/>
      </c>
      <c r="E338" s="25">
        <f>MAX(0, C338 - D338)</f>
        <v/>
      </c>
      <c r="F338" s="26">
        <f>IF(C338&gt;0, D338/C338, 0)</f>
        <v/>
      </c>
    </row>
    <row r="339">
      <c r="A339" s="5" t="n">
        <v>326</v>
      </c>
      <c r="B339" s="24" t="n">
        <v>313</v>
      </c>
      <c r="C339" s="25" t="n">
        <v>3065470.22</v>
      </c>
      <c r="D339" s="25">
        <f>MIN(C339, B339 * '01_Assumptions'!$B$8)</f>
        <v/>
      </c>
      <c r="E339" s="25">
        <f>MAX(0, C339 - D339)</f>
        <v/>
      </c>
      <c r="F339" s="26">
        <f>IF(C339&gt;0, D339/C339, 0)</f>
        <v/>
      </c>
    </row>
    <row r="340">
      <c r="A340" s="5" t="n">
        <v>327</v>
      </c>
      <c r="B340" s="24" t="n">
        <v>302</v>
      </c>
      <c r="C340" s="25" t="n">
        <v>3210293.04</v>
      </c>
      <c r="D340" s="25">
        <f>MIN(C340, B340 * '01_Assumptions'!$B$8)</f>
        <v/>
      </c>
      <c r="E340" s="25">
        <f>MAX(0, C340 - D340)</f>
        <v/>
      </c>
      <c r="F340" s="26">
        <f>IF(C340&gt;0, D340/C340, 0)</f>
        <v/>
      </c>
    </row>
    <row r="341">
      <c r="A341" s="5" t="n">
        <v>328</v>
      </c>
      <c r="B341" s="24" t="n">
        <v>340</v>
      </c>
      <c r="C341" s="25" t="n">
        <v>3391429.8</v>
      </c>
      <c r="D341" s="25">
        <f>MIN(C341, B341 * '01_Assumptions'!$B$8)</f>
        <v/>
      </c>
      <c r="E341" s="25">
        <f>MAX(0, C341 - D341)</f>
        <v/>
      </c>
      <c r="F341" s="26">
        <f>IF(C341&gt;0, D341/C341, 0)</f>
        <v/>
      </c>
    </row>
    <row r="342">
      <c r="A342" s="5" t="n">
        <v>329</v>
      </c>
      <c r="B342" s="24" t="n">
        <v>265</v>
      </c>
      <c r="C342" s="25" t="n">
        <v>2442486.41</v>
      </c>
      <c r="D342" s="25">
        <f>MIN(C342, B342 * '01_Assumptions'!$B$8)</f>
        <v/>
      </c>
      <c r="E342" s="25">
        <f>MAX(0, C342 - D342)</f>
        <v/>
      </c>
      <c r="F342" s="26">
        <f>IF(C342&gt;0, D342/C342, 0)</f>
        <v/>
      </c>
    </row>
    <row r="343">
      <c r="A343" s="5" t="n">
        <v>330</v>
      </c>
      <c r="B343" s="24" t="n">
        <v>280</v>
      </c>
      <c r="C343" s="25" t="n">
        <v>3143685.32</v>
      </c>
      <c r="D343" s="25">
        <f>MIN(C343, B343 * '01_Assumptions'!$B$8)</f>
        <v/>
      </c>
      <c r="E343" s="25">
        <f>MAX(0, C343 - D343)</f>
        <v/>
      </c>
      <c r="F343" s="26">
        <f>IF(C343&gt;0, D343/C343, 0)</f>
        <v/>
      </c>
    </row>
    <row r="344">
      <c r="A344" s="5" t="n">
        <v>331</v>
      </c>
      <c r="B344" s="24" t="n">
        <v>303</v>
      </c>
      <c r="C344" s="25" t="n">
        <v>3011878.6</v>
      </c>
      <c r="D344" s="25">
        <f>MIN(C344, B344 * '01_Assumptions'!$B$8)</f>
        <v/>
      </c>
      <c r="E344" s="25">
        <f>MAX(0, C344 - D344)</f>
        <v/>
      </c>
      <c r="F344" s="26">
        <f>IF(C344&gt;0, D344/C344, 0)</f>
        <v/>
      </c>
    </row>
    <row r="345">
      <c r="A345" s="5" t="n">
        <v>332</v>
      </c>
      <c r="B345" s="24" t="n">
        <v>282</v>
      </c>
      <c r="C345" s="25" t="n">
        <v>2789258.27</v>
      </c>
      <c r="D345" s="25">
        <f>MIN(C345, B345 * '01_Assumptions'!$B$8)</f>
        <v/>
      </c>
      <c r="E345" s="25">
        <f>MAX(0, C345 - D345)</f>
        <v/>
      </c>
      <c r="F345" s="26">
        <f>IF(C345&gt;0, D345/C345, 0)</f>
        <v/>
      </c>
    </row>
    <row r="346">
      <c r="A346" s="5" t="n">
        <v>333</v>
      </c>
      <c r="B346" s="24" t="n">
        <v>276</v>
      </c>
      <c r="C346" s="25" t="n">
        <v>2623516.48</v>
      </c>
      <c r="D346" s="25">
        <f>MIN(C346, B346 * '01_Assumptions'!$B$8)</f>
        <v/>
      </c>
      <c r="E346" s="25">
        <f>MAX(0, C346 - D346)</f>
        <v/>
      </c>
      <c r="F346" s="26">
        <f>IF(C346&gt;0, D346/C346, 0)</f>
        <v/>
      </c>
    </row>
    <row r="347">
      <c r="A347" s="5" t="n">
        <v>334</v>
      </c>
      <c r="B347" s="24" t="n">
        <v>283</v>
      </c>
      <c r="C347" s="25" t="n">
        <v>2878009.57</v>
      </c>
      <c r="D347" s="25">
        <f>MIN(C347, B347 * '01_Assumptions'!$B$8)</f>
        <v/>
      </c>
      <c r="E347" s="25">
        <f>MAX(0, C347 - D347)</f>
        <v/>
      </c>
      <c r="F347" s="26">
        <f>IF(C347&gt;0, D347/C347, 0)</f>
        <v/>
      </c>
    </row>
    <row r="348">
      <c r="A348" s="5" t="n">
        <v>335</v>
      </c>
      <c r="B348" s="24" t="n">
        <v>292</v>
      </c>
      <c r="C348" s="25" t="n">
        <v>2953639.13</v>
      </c>
      <c r="D348" s="25">
        <f>MIN(C348, B348 * '01_Assumptions'!$B$8)</f>
        <v/>
      </c>
      <c r="E348" s="25">
        <f>MAX(0, C348 - D348)</f>
        <v/>
      </c>
      <c r="F348" s="26">
        <f>IF(C348&gt;0, D348/C348, 0)</f>
        <v/>
      </c>
    </row>
    <row r="349">
      <c r="A349" s="5" t="n">
        <v>336</v>
      </c>
      <c r="B349" s="24" t="n">
        <v>300</v>
      </c>
      <c r="C349" s="25" t="n">
        <v>2890410.9</v>
      </c>
      <c r="D349" s="25">
        <f>MIN(C349, B349 * '01_Assumptions'!$B$8)</f>
        <v/>
      </c>
      <c r="E349" s="25">
        <f>MAX(0, C349 - D349)</f>
        <v/>
      </c>
      <c r="F349" s="26">
        <f>IF(C349&gt;0, D349/C349, 0)</f>
        <v/>
      </c>
    </row>
    <row r="350">
      <c r="A350" s="5" t="n">
        <v>337</v>
      </c>
      <c r="B350" s="24" t="n">
        <v>315</v>
      </c>
      <c r="C350" s="25" t="n">
        <v>3121234.73</v>
      </c>
      <c r="D350" s="25">
        <f>MIN(C350, B350 * '01_Assumptions'!$B$8)</f>
        <v/>
      </c>
      <c r="E350" s="25">
        <f>MAX(0, C350 - D350)</f>
        <v/>
      </c>
      <c r="F350" s="26">
        <f>IF(C350&gt;0, D350/C350, 0)</f>
        <v/>
      </c>
    </row>
    <row r="351">
      <c r="A351" s="5" t="n">
        <v>338</v>
      </c>
      <c r="B351" s="24" t="n">
        <v>294</v>
      </c>
      <c r="C351" s="25" t="n">
        <v>2832589.37</v>
      </c>
      <c r="D351" s="25">
        <f>MIN(C351, B351 * '01_Assumptions'!$B$8)</f>
        <v/>
      </c>
      <c r="E351" s="25">
        <f>MAX(0, C351 - D351)</f>
        <v/>
      </c>
      <c r="F351" s="26">
        <f>IF(C351&gt;0, D351/C351, 0)</f>
        <v/>
      </c>
    </row>
    <row r="352">
      <c r="A352" s="5" t="n">
        <v>339</v>
      </c>
      <c r="B352" s="24" t="n">
        <v>305</v>
      </c>
      <c r="C352" s="25" t="n">
        <v>3001125.88</v>
      </c>
      <c r="D352" s="25">
        <f>MIN(C352, B352 * '01_Assumptions'!$B$8)</f>
        <v/>
      </c>
      <c r="E352" s="25">
        <f>MAX(0, C352 - D352)</f>
        <v/>
      </c>
      <c r="F352" s="26">
        <f>IF(C352&gt;0, D352/C352, 0)</f>
        <v/>
      </c>
    </row>
    <row r="353">
      <c r="A353" s="5" t="n">
        <v>340</v>
      </c>
      <c r="B353" s="24" t="n">
        <v>330</v>
      </c>
      <c r="C353" s="25" t="n">
        <v>3175412.4</v>
      </c>
      <c r="D353" s="25">
        <f>MIN(C353, B353 * '01_Assumptions'!$B$8)</f>
        <v/>
      </c>
      <c r="E353" s="25">
        <f>MAX(0, C353 - D353)</f>
        <v/>
      </c>
      <c r="F353" s="26">
        <f>IF(C353&gt;0, D353/C353, 0)</f>
        <v/>
      </c>
    </row>
    <row r="354">
      <c r="A354" s="5" t="n">
        <v>341</v>
      </c>
      <c r="B354" s="24" t="n">
        <v>274</v>
      </c>
      <c r="C354" s="25" t="n">
        <v>2748777.14</v>
      </c>
      <c r="D354" s="25">
        <f>MIN(C354, B354 * '01_Assumptions'!$B$8)</f>
        <v/>
      </c>
      <c r="E354" s="25">
        <f>MAX(0, C354 - D354)</f>
        <v/>
      </c>
      <c r="F354" s="26">
        <f>IF(C354&gt;0, D354/C354, 0)</f>
        <v/>
      </c>
    </row>
    <row r="355">
      <c r="A355" s="5" t="n">
        <v>342</v>
      </c>
      <c r="B355" s="24" t="n">
        <v>346</v>
      </c>
      <c r="C355" s="25" t="n">
        <v>3499897.54</v>
      </c>
      <c r="D355" s="25">
        <f>MIN(C355, B355 * '01_Assumptions'!$B$8)</f>
        <v/>
      </c>
      <c r="E355" s="25">
        <f>MAX(0, C355 - D355)</f>
        <v/>
      </c>
      <c r="F355" s="26">
        <f>IF(C355&gt;0, D355/C355, 0)</f>
        <v/>
      </c>
    </row>
    <row r="356">
      <c r="A356" s="5" t="n">
        <v>343</v>
      </c>
      <c r="B356" s="24" t="n">
        <v>307</v>
      </c>
      <c r="C356" s="25" t="n">
        <v>3018721.07</v>
      </c>
      <c r="D356" s="25">
        <f>MIN(C356, B356 * '01_Assumptions'!$B$8)</f>
        <v/>
      </c>
      <c r="E356" s="25">
        <f>MAX(0, C356 - D356)</f>
        <v/>
      </c>
      <c r="F356" s="26">
        <f>IF(C356&gt;0, D356/C356, 0)</f>
        <v/>
      </c>
    </row>
    <row r="357">
      <c r="A357" s="5" t="n">
        <v>344</v>
      </c>
      <c r="B357" s="24" t="n">
        <v>284</v>
      </c>
      <c r="C357" s="25" t="n">
        <v>2895094.73</v>
      </c>
      <c r="D357" s="25">
        <f>MIN(C357, B357 * '01_Assumptions'!$B$8)</f>
        <v/>
      </c>
      <c r="E357" s="25">
        <f>MAX(0, C357 - D357)</f>
        <v/>
      </c>
      <c r="F357" s="26">
        <f>IF(C357&gt;0, D357/C357, 0)</f>
        <v/>
      </c>
    </row>
    <row r="358">
      <c r="A358" s="5" t="n">
        <v>345</v>
      </c>
      <c r="B358" s="24" t="n">
        <v>314</v>
      </c>
      <c r="C358" s="25" t="n">
        <v>2991111.59</v>
      </c>
      <c r="D358" s="25">
        <f>MIN(C358, B358 * '01_Assumptions'!$B$8)</f>
        <v/>
      </c>
      <c r="E358" s="25">
        <f>MAX(0, C358 - D358)</f>
        <v/>
      </c>
      <c r="F358" s="26">
        <f>IF(C358&gt;0, D358/C358, 0)</f>
        <v/>
      </c>
    </row>
    <row r="359">
      <c r="A359" s="5" t="n">
        <v>346</v>
      </c>
      <c r="B359" s="24" t="n">
        <v>273</v>
      </c>
      <c r="C359" s="25" t="n">
        <v>2531065.66</v>
      </c>
      <c r="D359" s="25">
        <f>MIN(C359, B359 * '01_Assumptions'!$B$8)</f>
        <v/>
      </c>
      <c r="E359" s="25">
        <f>MAX(0, C359 - D359)</f>
        <v/>
      </c>
      <c r="F359" s="26">
        <f>IF(C359&gt;0, D359/C359, 0)</f>
        <v/>
      </c>
    </row>
    <row r="360">
      <c r="A360" s="5" t="n">
        <v>347</v>
      </c>
      <c r="B360" s="24" t="n">
        <v>286</v>
      </c>
      <c r="C360" s="25" t="n">
        <v>2819819.14</v>
      </c>
      <c r="D360" s="25">
        <f>MIN(C360, B360 * '01_Assumptions'!$B$8)</f>
        <v/>
      </c>
      <c r="E360" s="25">
        <f>MAX(0, C360 - D360)</f>
        <v/>
      </c>
      <c r="F360" s="26">
        <f>IF(C360&gt;0, D360/C360, 0)</f>
        <v/>
      </c>
    </row>
    <row r="361">
      <c r="A361" s="5" t="n">
        <v>348</v>
      </c>
      <c r="B361" s="24" t="n">
        <v>289</v>
      </c>
      <c r="C361" s="25" t="n">
        <v>2840395.7</v>
      </c>
      <c r="D361" s="25">
        <f>MIN(C361, B361 * '01_Assumptions'!$B$8)</f>
        <v/>
      </c>
      <c r="E361" s="25">
        <f>MAX(0, C361 - D361)</f>
        <v/>
      </c>
      <c r="F361" s="26">
        <f>IF(C361&gt;0, D361/C361, 0)</f>
        <v/>
      </c>
    </row>
    <row r="362">
      <c r="A362" s="5" t="n">
        <v>349</v>
      </c>
      <c r="B362" s="24" t="n">
        <v>327</v>
      </c>
      <c r="C362" s="25" t="n">
        <v>3376303.2</v>
      </c>
      <c r="D362" s="25">
        <f>MIN(C362, B362 * '01_Assumptions'!$B$8)</f>
        <v/>
      </c>
      <c r="E362" s="25">
        <f>MAX(0, C362 - D362)</f>
        <v/>
      </c>
      <c r="F362" s="26">
        <f>IF(C362&gt;0, D362/C362, 0)</f>
        <v/>
      </c>
    </row>
    <row r="363">
      <c r="A363" s="5" t="n">
        <v>350</v>
      </c>
      <c r="B363" s="24" t="n">
        <v>278</v>
      </c>
      <c r="C363" s="25" t="n">
        <v>2480140.52</v>
      </c>
      <c r="D363" s="25">
        <f>MIN(C363, B363 * '01_Assumptions'!$B$8)</f>
        <v/>
      </c>
      <c r="E363" s="25">
        <f>MAX(0, C363 - D363)</f>
        <v/>
      </c>
      <c r="F363" s="26">
        <f>IF(C363&gt;0, D363/C363, 0)</f>
        <v/>
      </c>
    </row>
    <row r="364">
      <c r="A364" s="5" t="n">
        <v>351</v>
      </c>
      <c r="B364" s="24" t="n">
        <v>297</v>
      </c>
      <c r="C364" s="25" t="n">
        <v>2672840.63</v>
      </c>
      <c r="D364" s="25">
        <f>MIN(C364, B364 * '01_Assumptions'!$B$8)</f>
        <v/>
      </c>
      <c r="E364" s="25">
        <f>MAX(0, C364 - D364)</f>
        <v/>
      </c>
      <c r="F364" s="26">
        <f>IF(C364&gt;0, D364/C364, 0)</f>
        <v/>
      </c>
    </row>
    <row r="365">
      <c r="A365" s="5" t="n">
        <v>352</v>
      </c>
      <c r="B365" s="24" t="n">
        <v>305</v>
      </c>
      <c r="C365" s="25" t="n">
        <v>3003413.44</v>
      </c>
      <c r="D365" s="25">
        <f>MIN(C365, B365 * '01_Assumptions'!$B$8)</f>
        <v/>
      </c>
      <c r="E365" s="25">
        <f>MAX(0, C365 - D365)</f>
        <v/>
      </c>
      <c r="F365" s="26">
        <f>IF(C365&gt;0, D365/C365, 0)</f>
        <v/>
      </c>
    </row>
    <row r="366">
      <c r="A366" s="5" t="n">
        <v>353</v>
      </c>
      <c r="B366" s="24" t="n">
        <v>294</v>
      </c>
      <c r="C366" s="25" t="n">
        <v>2828095.69</v>
      </c>
      <c r="D366" s="25">
        <f>MIN(C366, B366 * '01_Assumptions'!$B$8)</f>
        <v/>
      </c>
      <c r="E366" s="25">
        <f>MAX(0, C366 - D366)</f>
        <v/>
      </c>
      <c r="F366" s="26">
        <f>IF(C366&gt;0, D366/C366, 0)</f>
        <v/>
      </c>
    </row>
    <row r="367">
      <c r="A367" s="5" t="n">
        <v>354</v>
      </c>
      <c r="B367" s="24" t="n">
        <v>301</v>
      </c>
      <c r="C367" s="25" t="n">
        <v>2829330.19</v>
      </c>
      <c r="D367" s="25">
        <f>MIN(C367, B367 * '01_Assumptions'!$B$8)</f>
        <v/>
      </c>
      <c r="E367" s="25">
        <f>MAX(0, C367 - D367)</f>
        <v/>
      </c>
      <c r="F367" s="26">
        <f>IF(C367&gt;0, D367/C367, 0)</f>
        <v/>
      </c>
    </row>
    <row r="368">
      <c r="A368" s="5" t="n">
        <v>355</v>
      </c>
      <c r="B368" s="24" t="n">
        <v>309</v>
      </c>
      <c r="C368" s="25" t="n">
        <v>3376302.49</v>
      </c>
      <c r="D368" s="25">
        <f>MIN(C368, B368 * '01_Assumptions'!$B$8)</f>
        <v/>
      </c>
      <c r="E368" s="25">
        <f>MAX(0, C368 - D368)</f>
        <v/>
      </c>
      <c r="F368" s="26">
        <f>IF(C368&gt;0, D368/C368, 0)</f>
        <v/>
      </c>
    </row>
    <row r="369">
      <c r="A369" s="5" t="n">
        <v>356</v>
      </c>
      <c r="B369" s="24" t="n">
        <v>320</v>
      </c>
      <c r="C369" s="25" t="n">
        <v>3069315.46</v>
      </c>
      <c r="D369" s="25">
        <f>MIN(C369, B369 * '01_Assumptions'!$B$8)</f>
        <v/>
      </c>
      <c r="E369" s="25">
        <f>MAX(0, C369 - D369)</f>
        <v/>
      </c>
      <c r="F369" s="26">
        <f>IF(C369&gt;0, D369/C369, 0)</f>
        <v/>
      </c>
    </row>
    <row r="370">
      <c r="A370" s="5" t="n">
        <v>357</v>
      </c>
      <c r="B370" s="24" t="n">
        <v>310</v>
      </c>
      <c r="C370" s="25" t="n">
        <v>3305214.5</v>
      </c>
      <c r="D370" s="25">
        <f>MIN(C370, B370 * '01_Assumptions'!$B$8)</f>
        <v/>
      </c>
      <c r="E370" s="25">
        <f>MAX(0, C370 - D370)</f>
        <v/>
      </c>
      <c r="F370" s="26">
        <f>IF(C370&gt;0, D370/C370, 0)</f>
        <v/>
      </c>
    </row>
    <row r="371">
      <c r="A371" s="5" t="n">
        <v>358</v>
      </c>
      <c r="B371" s="24" t="n">
        <v>326</v>
      </c>
      <c r="C371" s="25" t="n">
        <v>3355118.73</v>
      </c>
      <c r="D371" s="25">
        <f>MIN(C371, B371 * '01_Assumptions'!$B$8)</f>
        <v/>
      </c>
      <c r="E371" s="25">
        <f>MAX(0, C371 - D371)</f>
        <v/>
      </c>
      <c r="F371" s="26">
        <f>IF(C371&gt;0, D371/C371, 0)</f>
        <v/>
      </c>
    </row>
    <row r="372">
      <c r="A372" s="5" t="n">
        <v>359</v>
      </c>
      <c r="B372" s="24" t="n">
        <v>295</v>
      </c>
      <c r="C372" s="25" t="n">
        <v>2971645.84</v>
      </c>
      <c r="D372" s="25">
        <f>MIN(C372, B372 * '01_Assumptions'!$B$8)</f>
        <v/>
      </c>
      <c r="E372" s="25">
        <f>MAX(0, C372 - D372)</f>
        <v/>
      </c>
      <c r="F372" s="26">
        <f>IF(C372&gt;0, D372/C372, 0)</f>
        <v/>
      </c>
    </row>
    <row r="373">
      <c r="A373" s="5" t="n">
        <v>360</v>
      </c>
      <c r="B373" s="24" t="n">
        <v>319</v>
      </c>
      <c r="C373" s="25" t="n">
        <v>3218057</v>
      </c>
      <c r="D373" s="25">
        <f>MIN(C373, B373 * '01_Assumptions'!$B$8)</f>
        <v/>
      </c>
      <c r="E373" s="25">
        <f>MAX(0, C373 - D373)</f>
        <v/>
      </c>
      <c r="F373" s="26">
        <f>IF(C373&gt;0, D373/C373, 0)</f>
        <v/>
      </c>
    </row>
    <row r="374">
      <c r="A374" s="5" t="n">
        <v>361</v>
      </c>
      <c r="B374" s="24" t="n">
        <v>304</v>
      </c>
      <c r="C374" s="25" t="n">
        <v>3087323.82</v>
      </c>
      <c r="D374" s="25">
        <f>MIN(C374, B374 * '01_Assumptions'!$B$8)</f>
        <v/>
      </c>
      <c r="E374" s="25">
        <f>MAX(0, C374 - D374)</f>
        <v/>
      </c>
      <c r="F374" s="26">
        <f>IF(C374&gt;0, D374/C374, 0)</f>
        <v/>
      </c>
    </row>
    <row r="375">
      <c r="A375" s="5" t="n">
        <v>362</v>
      </c>
      <c r="B375" s="24" t="n">
        <v>311</v>
      </c>
      <c r="C375" s="25" t="n">
        <v>3163284.8</v>
      </c>
      <c r="D375" s="25">
        <f>MIN(C375, B375 * '01_Assumptions'!$B$8)</f>
        <v/>
      </c>
      <c r="E375" s="25">
        <f>MAX(0, C375 - D375)</f>
        <v/>
      </c>
      <c r="F375" s="26">
        <f>IF(C375&gt;0, D375/C375, 0)</f>
        <v/>
      </c>
    </row>
    <row r="376">
      <c r="A376" s="5" t="n">
        <v>363</v>
      </c>
      <c r="B376" s="24" t="n">
        <v>288</v>
      </c>
      <c r="C376" s="25" t="n">
        <v>2841547.32</v>
      </c>
      <c r="D376" s="25">
        <f>MIN(C376, B376 * '01_Assumptions'!$B$8)</f>
        <v/>
      </c>
      <c r="E376" s="25">
        <f>MAX(0, C376 - D376)</f>
        <v/>
      </c>
      <c r="F376" s="26">
        <f>IF(C376&gt;0, D376/C376, 0)</f>
        <v/>
      </c>
    </row>
    <row r="377">
      <c r="A377" s="5" t="n">
        <v>364</v>
      </c>
      <c r="B377" s="24" t="n">
        <v>280</v>
      </c>
      <c r="C377" s="25" t="n">
        <v>2672158.44</v>
      </c>
      <c r="D377" s="25">
        <f>MIN(C377, B377 * '01_Assumptions'!$B$8)</f>
        <v/>
      </c>
      <c r="E377" s="25">
        <f>MAX(0, C377 - D377)</f>
        <v/>
      </c>
      <c r="F377" s="26">
        <f>IF(C377&gt;0, D377/C377, 0)</f>
        <v/>
      </c>
    </row>
    <row r="378">
      <c r="A378" s="5" t="n">
        <v>365</v>
      </c>
      <c r="B378" s="24" t="n">
        <v>272</v>
      </c>
      <c r="C378" s="25" t="n">
        <v>2667563.72</v>
      </c>
      <c r="D378" s="25">
        <f>MIN(C378, B378 * '01_Assumptions'!$B$8)</f>
        <v/>
      </c>
      <c r="E378" s="25">
        <f>MAX(0, C378 - D378)</f>
        <v/>
      </c>
      <c r="F378" s="26">
        <f>IF(C378&gt;0, D378/C378, 0)</f>
        <v/>
      </c>
    </row>
    <row r="379">
      <c r="A379" s="5" t="n">
        <v>366</v>
      </c>
      <c r="B379" s="24" t="n">
        <v>263</v>
      </c>
      <c r="C379" s="25" t="n">
        <v>2590632.16</v>
      </c>
      <c r="D379" s="25">
        <f>MIN(C379, B379 * '01_Assumptions'!$B$8)</f>
        <v/>
      </c>
      <c r="E379" s="25">
        <f>MAX(0, C379 - D379)</f>
        <v/>
      </c>
      <c r="F379" s="26">
        <f>IF(C379&gt;0, D379/C379, 0)</f>
        <v/>
      </c>
    </row>
    <row r="380">
      <c r="A380" s="5" t="n">
        <v>367</v>
      </c>
      <c r="B380" s="24" t="n">
        <v>305</v>
      </c>
      <c r="C380" s="25" t="n">
        <v>2986478.52</v>
      </c>
      <c r="D380" s="25">
        <f>MIN(C380, B380 * '01_Assumptions'!$B$8)</f>
        <v/>
      </c>
      <c r="E380" s="25">
        <f>MAX(0, C380 - D380)</f>
        <v/>
      </c>
      <c r="F380" s="26">
        <f>IF(C380&gt;0, D380/C380, 0)</f>
        <v/>
      </c>
    </row>
    <row r="381">
      <c r="A381" s="5" t="n">
        <v>368</v>
      </c>
      <c r="B381" s="24" t="n">
        <v>311</v>
      </c>
      <c r="C381" s="25" t="n">
        <v>2944190.27</v>
      </c>
      <c r="D381" s="25">
        <f>MIN(C381, B381 * '01_Assumptions'!$B$8)</f>
        <v/>
      </c>
      <c r="E381" s="25">
        <f>MAX(0, C381 - D381)</f>
        <v/>
      </c>
      <c r="F381" s="26">
        <f>IF(C381&gt;0, D381/C381, 0)</f>
        <v/>
      </c>
    </row>
    <row r="382">
      <c r="A382" s="5" t="n">
        <v>369</v>
      </c>
      <c r="B382" s="24" t="n">
        <v>335</v>
      </c>
      <c r="C382" s="25" t="n">
        <v>3364768.41</v>
      </c>
      <c r="D382" s="25">
        <f>MIN(C382, B382 * '01_Assumptions'!$B$8)</f>
        <v/>
      </c>
      <c r="E382" s="25">
        <f>MAX(0, C382 - D382)</f>
        <v/>
      </c>
      <c r="F382" s="26">
        <f>IF(C382&gt;0, D382/C382, 0)</f>
        <v/>
      </c>
    </row>
    <row r="383">
      <c r="A383" s="5" t="n">
        <v>370</v>
      </c>
      <c r="B383" s="24" t="n">
        <v>320</v>
      </c>
      <c r="C383" s="25" t="n">
        <v>3211085.5</v>
      </c>
      <c r="D383" s="25">
        <f>MIN(C383, B383 * '01_Assumptions'!$B$8)</f>
        <v/>
      </c>
      <c r="E383" s="25">
        <f>MAX(0, C383 - D383)</f>
        <v/>
      </c>
      <c r="F383" s="26">
        <f>IF(C383&gt;0, D383/C383, 0)</f>
        <v/>
      </c>
    </row>
    <row r="384">
      <c r="A384" s="5" t="n">
        <v>371</v>
      </c>
      <c r="B384" s="24" t="n">
        <v>269</v>
      </c>
      <c r="C384" s="25" t="n">
        <v>2791921.29</v>
      </c>
      <c r="D384" s="25">
        <f>MIN(C384, B384 * '01_Assumptions'!$B$8)</f>
        <v/>
      </c>
      <c r="E384" s="25">
        <f>MAX(0, C384 - D384)</f>
        <v/>
      </c>
      <c r="F384" s="26">
        <f>IF(C384&gt;0, D384/C384, 0)</f>
        <v/>
      </c>
    </row>
    <row r="385">
      <c r="A385" s="5" t="n">
        <v>372</v>
      </c>
      <c r="B385" s="24" t="n">
        <v>293</v>
      </c>
      <c r="C385" s="25" t="n">
        <v>2848320.63</v>
      </c>
      <c r="D385" s="25">
        <f>MIN(C385, B385 * '01_Assumptions'!$B$8)</f>
        <v/>
      </c>
      <c r="E385" s="25">
        <f>MAX(0, C385 - D385)</f>
        <v/>
      </c>
      <c r="F385" s="26">
        <f>IF(C385&gt;0, D385/C385, 0)</f>
        <v/>
      </c>
    </row>
    <row r="386">
      <c r="A386" s="5" t="n">
        <v>373</v>
      </c>
      <c r="B386" s="24" t="n">
        <v>311</v>
      </c>
      <c r="C386" s="25" t="n">
        <v>3084741.76</v>
      </c>
      <c r="D386" s="25">
        <f>MIN(C386, B386 * '01_Assumptions'!$B$8)</f>
        <v/>
      </c>
      <c r="E386" s="25">
        <f>MAX(0, C386 - D386)</f>
        <v/>
      </c>
      <c r="F386" s="26">
        <f>IF(C386&gt;0, D386/C386, 0)</f>
        <v/>
      </c>
    </row>
    <row r="387">
      <c r="A387" s="5" t="n">
        <v>374</v>
      </c>
      <c r="B387" s="24" t="n">
        <v>305</v>
      </c>
      <c r="C387" s="25" t="n">
        <v>2984836.52</v>
      </c>
      <c r="D387" s="25">
        <f>MIN(C387, B387 * '01_Assumptions'!$B$8)</f>
        <v/>
      </c>
      <c r="E387" s="25">
        <f>MAX(0, C387 - D387)</f>
        <v/>
      </c>
      <c r="F387" s="26">
        <f>IF(C387&gt;0, D387/C387, 0)</f>
        <v/>
      </c>
    </row>
    <row r="388">
      <c r="A388" s="5" t="n">
        <v>375</v>
      </c>
      <c r="B388" s="24" t="n">
        <v>314</v>
      </c>
      <c r="C388" s="25" t="n">
        <v>3006523.33</v>
      </c>
      <c r="D388" s="25">
        <f>MIN(C388, B388 * '01_Assumptions'!$B$8)</f>
        <v/>
      </c>
      <c r="E388" s="25">
        <f>MAX(0, C388 - D388)</f>
        <v/>
      </c>
      <c r="F388" s="26">
        <f>IF(C388&gt;0, D388/C388, 0)</f>
        <v/>
      </c>
    </row>
    <row r="389">
      <c r="A389" s="5" t="n">
        <v>376</v>
      </c>
      <c r="B389" s="24" t="n">
        <v>273</v>
      </c>
      <c r="C389" s="25" t="n">
        <v>2753149.26</v>
      </c>
      <c r="D389" s="25">
        <f>MIN(C389, B389 * '01_Assumptions'!$B$8)</f>
        <v/>
      </c>
      <c r="E389" s="25">
        <f>MAX(0, C389 - D389)</f>
        <v/>
      </c>
      <c r="F389" s="26">
        <f>IF(C389&gt;0, D389/C389, 0)</f>
        <v/>
      </c>
    </row>
    <row r="390">
      <c r="A390" s="5" t="n">
        <v>377</v>
      </c>
      <c r="B390" s="24" t="n">
        <v>316</v>
      </c>
      <c r="C390" s="25" t="n">
        <v>3224859.97</v>
      </c>
      <c r="D390" s="25">
        <f>MIN(C390, B390 * '01_Assumptions'!$B$8)</f>
        <v/>
      </c>
      <c r="E390" s="25">
        <f>MAX(0, C390 - D390)</f>
        <v/>
      </c>
      <c r="F390" s="26">
        <f>IF(C390&gt;0, D390/C390, 0)</f>
        <v/>
      </c>
    </row>
    <row r="391">
      <c r="A391" s="5" t="n">
        <v>378</v>
      </c>
      <c r="B391" s="24" t="n">
        <v>295</v>
      </c>
      <c r="C391" s="25" t="n">
        <v>3037809.3</v>
      </c>
      <c r="D391" s="25">
        <f>MIN(C391, B391 * '01_Assumptions'!$B$8)</f>
        <v/>
      </c>
      <c r="E391" s="25">
        <f>MAX(0, C391 - D391)</f>
        <v/>
      </c>
      <c r="F391" s="26">
        <f>IF(C391&gt;0, D391/C391, 0)</f>
        <v/>
      </c>
    </row>
    <row r="392">
      <c r="A392" s="5" t="n">
        <v>379</v>
      </c>
      <c r="B392" s="24" t="n">
        <v>299</v>
      </c>
      <c r="C392" s="25" t="n">
        <v>2878511.57</v>
      </c>
      <c r="D392" s="25">
        <f>MIN(C392, B392 * '01_Assumptions'!$B$8)</f>
        <v/>
      </c>
      <c r="E392" s="25">
        <f>MAX(0, C392 - D392)</f>
        <v/>
      </c>
      <c r="F392" s="26">
        <f>IF(C392&gt;0, D392/C392, 0)</f>
        <v/>
      </c>
    </row>
    <row r="393">
      <c r="A393" s="5" t="n">
        <v>380</v>
      </c>
      <c r="B393" s="24" t="n">
        <v>271</v>
      </c>
      <c r="C393" s="25" t="n">
        <v>2690364</v>
      </c>
      <c r="D393" s="25">
        <f>MIN(C393, B393 * '01_Assumptions'!$B$8)</f>
        <v/>
      </c>
      <c r="E393" s="25">
        <f>MAX(0, C393 - D393)</f>
        <v/>
      </c>
      <c r="F393" s="26">
        <f>IF(C393&gt;0, D393/C393, 0)</f>
        <v/>
      </c>
    </row>
    <row r="394">
      <c r="A394" s="5" t="n">
        <v>381</v>
      </c>
      <c r="B394" s="24" t="n">
        <v>318</v>
      </c>
      <c r="C394" s="25" t="n">
        <v>3122548.53</v>
      </c>
      <c r="D394" s="25">
        <f>MIN(C394, B394 * '01_Assumptions'!$B$8)</f>
        <v/>
      </c>
      <c r="E394" s="25">
        <f>MAX(0, C394 - D394)</f>
        <v/>
      </c>
      <c r="F394" s="26">
        <f>IF(C394&gt;0, D394/C394, 0)</f>
        <v/>
      </c>
    </row>
    <row r="395">
      <c r="A395" s="5" t="n">
        <v>382</v>
      </c>
      <c r="B395" s="24" t="n">
        <v>317</v>
      </c>
      <c r="C395" s="25" t="n">
        <v>3307685.4</v>
      </c>
      <c r="D395" s="25">
        <f>MIN(C395, B395 * '01_Assumptions'!$B$8)</f>
        <v/>
      </c>
      <c r="E395" s="25">
        <f>MAX(0, C395 - D395)</f>
        <v/>
      </c>
      <c r="F395" s="26">
        <f>IF(C395&gt;0, D395/C395, 0)</f>
        <v/>
      </c>
    </row>
    <row r="396">
      <c r="A396" s="5" t="n">
        <v>383</v>
      </c>
      <c r="B396" s="24" t="n">
        <v>337</v>
      </c>
      <c r="C396" s="25" t="n">
        <v>3344866.87</v>
      </c>
      <c r="D396" s="25">
        <f>MIN(C396, B396 * '01_Assumptions'!$B$8)</f>
        <v/>
      </c>
      <c r="E396" s="25">
        <f>MAX(0, C396 - D396)</f>
        <v/>
      </c>
      <c r="F396" s="26">
        <f>IF(C396&gt;0, D396/C396, 0)</f>
        <v/>
      </c>
    </row>
    <row r="397">
      <c r="A397" s="5" t="n">
        <v>384</v>
      </c>
      <c r="B397" s="24" t="n">
        <v>288</v>
      </c>
      <c r="C397" s="25" t="n">
        <v>2865593.24</v>
      </c>
      <c r="D397" s="25">
        <f>MIN(C397, B397 * '01_Assumptions'!$B$8)</f>
        <v/>
      </c>
      <c r="E397" s="25">
        <f>MAX(0, C397 - D397)</f>
        <v/>
      </c>
      <c r="F397" s="26">
        <f>IF(C397&gt;0, D397/C397, 0)</f>
        <v/>
      </c>
    </row>
    <row r="398">
      <c r="A398" s="5" t="n">
        <v>385</v>
      </c>
      <c r="B398" s="24" t="n">
        <v>280</v>
      </c>
      <c r="C398" s="25" t="n">
        <v>2715687.6</v>
      </c>
      <c r="D398" s="25">
        <f>MIN(C398, B398 * '01_Assumptions'!$B$8)</f>
        <v/>
      </c>
      <c r="E398" s="25">
        <f>MAX(0, C398 - D398)</f>
        <v/>
      </c>
      <c r="F398" s="26">
        <f>IF(C398&gt;0, D398/C398, 0)</f>
        <v/>
      </c>
    </row>
    <row r="399">
      <c r="A399" s="5" t="n">
        <v>386</v>
      </c>
      <c r="B399" s="24" t="n">
        <v>298</v>
      </c>
      <c r="C399" s="25" t="n">
        <v>3003925.43</v>
      </c>
      <c r="D399" s="25">
        <f>MIN(C399, B399 * '01_Assumptions'!$B$8)</f>
        <v/>
      </c>
      <c r="E399" s="25">
        <f>MAX(0, C399 - D399)</f>
        <v/>
      </c>
      <c r="F399" s="26">
        <f>IF(C399&gt;0, D399/C399, 0)</f>
        <v/>
      </c>
    </row>
    <row r="400">
      <c r="A400" s="5" t="n">
        <v>387</v>
      </c>
      <c r="B400" s="24" t="n">
        <v>302</v>
      </c>
      <c r="C400" s="25" t="n">
        <v>3085638.28</v>
      </c>
      <c r="D400" s="25">
        <f>MIN(C400, B400 * '01_Assumptions'!$B$8)</f>
        <v/>
      </c>
      <c r="E400" s="25">
        <f>MAX(0, C400 - D400)</f>
        <v/>
      </c>
      <c r="F400" s="26">
        <f>IF(C400&gt;0, D400/C400, 0)</f>
        <v/>
      </c>
    </row>
    <row r="401">
      <c r="A401" s="5" t="n">
        <v>388</v>
      </c>
      <c r="B401" s="24" t="n">
        <v>314</v>
      </c>
      <c r="C401" s="25" t="n">
        <v>2985592.72</v>
      </c>
      <c r="D401" s="25">
        <f>MIN(C401, B401 * '01_Assumptions'!$B$8)</f>
        <v/>
      </c>
      <c r="E401" s="25">
        <f>MAX(0, C401 - D401)</f>
        <v/>
      </c>
      <c r="F401" s="26">
        <f>IF(C401&gt;0, D401/C401, 0)</f>
        <v/>
      </c>
    </row>
    <row r="402">
      <c r="A402" s="5" t="n">
        <v>389</v>
      </c>
      <c r="B402" s="24" t="n">
        <v>287</v>
      </c>
      <c r="C402" s="25" t="n">
        <v>2778653.4</v>
      </c>
      <c r="D402" s="25">
        <f>MIN(C402, B402 * '01_Assumptions'!$B$8)</f>
        <v/>
      </c>
      <c r="E402" s="25">
        <f>MAX(0, C402 - D402)</f>
        <v/>
      </c>
      <c r="F402" s="26">
        <f>IF(C402&gt;0, D402/C402, 0)</f>
        <v/>
      </c>
    </row>
    <row r="403">
      <c r="A403" s="5" t="n">
        <v>390</v>
      </c>
      <c r="B403" s="24" t="n">
        <v>295</v>
      </c>
      <c r="C403" s="25" t="n">
        <v>2954360.18</v>
      </c>
      <c r="D403" s="25">
        <f>MIN(C403, B403 * '01_Assumptions'!$B$8)</f>
        <v/>
      </c>
      <c r="E403" s="25">
        <f>MAX(0, C403 - D403)</f>
        <v/>
      </c>
      <c r="F403" s="26">
        <f>IF(C403&gt;0, D403/C403, 0)</f>
        <v/>
      </c>
    </row>
    <row r="404">
      <c r="A404" s="5" t="n">
        <v>391</v>
      </c>
      <c r="B404" s="24" t="n">
        <v>296</v>
      </c>
      <c r="C404" s="25" t="n">
        <v>2910746.28</v>
      </c>
      <c r="D404" s="25">
        <f>MIN(C404, B404 * '01_Assumptions'!$B$8)</f>
        <v/>
      </c>
      <c r="E404" s="25">
        <f>MAX(0, C404 - D404)</f>
        <v/>
      </c>
      <c r="F404" s="26">
        <f>IF(C404&gt;0, D404/C404, 0)</f>
        <v/>
      </c>
    </row>
    <row r="405">
      <c r="A405" s="5" t="n">
        <v>392</v>
      </c>
      <c r="B405" s="24" t="n">
        <v>309</v>
      </c>
      <c r="C405" s="25" t="n">
        <v>3088224.87</v>
      </c>
      <c r="D405" s="25">
        <f>MIN(C405, B405 * '01_Assumptions'!$B$8)</f>
        <v/>
      </c>
      <c r="E405" s="25">
        <f>MAX(0, C405 - D405)</f>
        <v/>
      </c>
      <c r="F405" s="26">
        <f>IF(C405&gt;0, D405/C405, 0)</f>
        <v/>
      </c>
    </row>
    <row r="406">
      <c r="A406" s="5" t="n">
        <v>393</v>
      </c>
      <c r="B406" s="24" t="n">
        <v>325</v>
      </c>
      <c r="C406" s="25" t="n">
        <v>3157862.54</v>
      </c>
      <c r="D406" s="25">
        <f>MIN(C406, B406 * '01_Assumptions'!$B$8)</f>
        <v/>
      </c>
      <c r="E406" s="25">
        <f>MAX(0, C406 - D406)</f>
        <v/>
      </c>
      <c r="F406" s="26">
        <f>IF(C406&gt;0, D406/C406, 0)</f>
        <v/>
      </c>
    </row>
    <row r="407">
      <c r="A407" s="5" t="n">
        <v>394</v>
      </c>
      <c r="B407" s="24" t="n">
        <v>305</v>
      </c>
      <c r="C407" s="25" t="n">
        <v>3064358.35</v>
      </c>
      <c r="D407" s="25">
        <f>MIN(C407, B407 * '01_Assumptions'!$B$8)</f>
        <v/>
      </c>
      <c r="E407" s="25">
        <f>MAX(0, C407 - D407)</f>
        <v/>
      </c>
      <c r="F407" s="26">
        <f>IF(C407&gt;0, D407/C407, 0)</f>
        <v/>
      </c>
    </row>
    <row r="408">
      <c r="A408" s="5" t="n">
        <v>395</v>
      </c>
      <c r="B408" s="24" t="n">
        <v>302</v>
      </c>
      <c r="C408" s="25" t="n">
        <v>2838860.58</v>
      </c>
      <c r="D408" s="25">
        <f>MIN(C408, B408 * '01_Assumptions'!$B$8)</f>
        <v/>
      </c>
      <c r="E408" s="25">
        <f>MAX(0, C408 - D408)</f>
        <v/>
      </c>
      <c r="F408" s="26">
        <f>IF(C408&gt;0, D408/C408, 0)</f>
        <v/>
      </c>
    </row>
    <row r="409">
      <c r="A409" s="5" t="n">
        <v>396</v>
      </c>
      <c r="B409" s="24" t="n">
        <v>296</v>
      </c>
      <c r="C409" s="25" t="n">
        <v>2804767.91</v>
      </c>
      <c r="D409" s="25">
        <f>MIN(C409, B409 * '01_Assumptions'!$B$8)</f>
        <v/>
      </c>
      <c r="E409" s="25">
        <f>MAX(0, C409 - D409)</f>
        <v/>
      </c>
      <c r="F409" s="26">
        <f>IF(C409&gt;0, D409/C409, 0)</f>
        <v/>
      </c>
    </row>
    <row r="410">
      <c r="A410" s="5" t="n">
        <v>397</v>
      </c>
      <c r="B410" s="24" t="n">
        <v>293</v>
      </c>
      <c r="C410" s="25" t="n">
        <v>2957007.09</v>
      </c>
      <c r="D410" s="25">
        <f>MIN(C410, B410 * '01_Assumptions'!$B$8)</f>
        <v/>
      </c>
      <c r="E410" s="25">
        <f>MAX(0, C410 - D410)</f>
        <v/>
      </c>
      <c r="F410" s="26">
        <f>IF(C410&gt;0, D410/C410, 0)</f>
        <v/>
      </c>
    </row>
    <row r="411">
      <c r="A411" s="5" t="n">
        <v>398</v>
      </c>
      <c r="B411" s="24" t="n">
        <v>296</v>
      </c>
      <c r="C411" s="25" t="n">
        <v>2990377.27</v>
      </c>
      <c r="D411" s="25">
        <f>MIN(C411, B411 * '01_Assumptions'!$B$8)</f>
        <v/>
      </c>
      <c r="E411" s="25">
        <f>MAX(0, C411 - D411)</f>
        <v/>
      </c>
      <c r="F411" s="26">
        <f>IF(C411&gt;0, D411/C411, 0)</f>
        <v/>
      </c>
    </row>
    <row r="412">
      <c r="A412" s="5" t="n">
        <v>399</v>
      </c>
      <c r="B412" s="24" t="n">
        <v>316</v>
      </c>
      <c r="C412" s="25" t="n">
        <v>3193708.32</v>
      </c>
      <c r="D412" s="25">
        <f>MIN(C412, B412 * '01_Assumptions'!$B$8)</f>
        <v/>
      </c>
      <c r="E412" s="25">
        <f>MAX(0, C412 - D412)</f>
        <v/>
      </c>
      <c r="F412" s="26">
        <f>IF(C412&gt;0, D412/C412, 0)</f>
        <v/>
      </c>
    </row>
    <row r="413">
      <c r="A413" s="5" t="n">
        <v>400</v>
      </c>
      <c r="B413" s="24" t="n">
        <v>314</v>
      </c>
      <c r="C413" s="25" t="n">
        <v>3050381.83</v>
      </c>
      <c r="D413" s="25">
        <f>MIN(C413, B413 * '01_Assumptions'!$B$8)</f>
        <v/>
      </c>
      <c r="E413" s="25">
        <f>MAX(0, C413 - D413)</f>
        <v/>
      </c>
      <c r="F413" s="26">
        <f>IF(C413&gt;0, D413/C413, 0)</f>
        <v/>
      </c>
    </row>
    <row r="414">
      <c r="A414" s="5" t="n">
        <v>401</v>
      </c>
      <c r="B414" s="24" t="n">
        <v>308</v>
      </c>
      <c r="C414" s="25" t="n">
        <v>2943689.88</v>
      </c>
      <c r="D414" s="25">
        <f>MIN(C414, B414 * '01_Assumptions'!$B$8)</f>
        <v/>
      </c>
      <c r="E414" s="25">
        <f>MAX(0, C414 - D414)</f>
        <v/>
      </c>
      <c r="F414" s="26">
        <f>IF(C414&gt;0, D414/C414, 0)</f>
        <v/>
      </c>
    </row>
    <row r="415">
      <c r="A415" s="5" t="n">
        <v>402</v>
      </c>
      <c r="B415" s="24" t="n">
        <v>308</v>
      </c>
      <c r="C415" s="25" t="n">
        <v>3048510.34</v>
      </c>
      <c r="D415" s="25">
        <f>MIN(C415, B415 * '01_Assumptions'!$B$8)</f>
        <v/>
      </c>
      <c r="E415" s="25">
        <f>MAX(0, C415 - D415)</f>
        <v/>
      </c>
      <c r="F415" s="26">
        <f>IF(C415&gt;0, D415/C415, 0)</f>
        <v/>
      </c>
    </row>
    <row r="416">
      <c r="A416" s="5" t="n">
        <v>403</v>
      </c>
      <c r="B416" s="24" t="n">
        <v>314</v>
      </c>
      <c r="C416" s="25" t="n">
        <v>3230131.08</v>
      </c>
      <c r="D416" s="25">
        <f>MIN(C416, B416 * '01_Assumptions'!$B$8)</f>
        <v/>
      </c>
      <c r="E416" s="25">
        <f>MAX(0, C416 - D416)</f>
        <v/>
      </c>
      <c r="F416" s="26">
        <f>IF(C416&gt;0, D416/C416, 0)</f>
        <v/>
      </c>
    </row>
    <row r="417">
      <c r="A417" s="5" t="n">
        <v>404</v>
      </c>
      <c r="B417" s="24" t="n">
        <v>284</v>
      </c>
      <c r="C417" s="25" t="n">
        <v>2799682.86</v>
      </c>
      <c r="D417" s="25">
        <f>MIN(C417, B417 * '01_Assumptions'!$B$8)</f>
        <v/>
      </c>
      <c r="E417" s="25">
        <f>MAX(0, C417 - D417)</f>
        <v/>
      </c>
      <c r="F417" s="26">
        <f>IF(C417&gt;0, D417/C417, 0)</f>
        <v/>
      </c>
    </row>
    <row r="418">
      <c r="A418" s="5" t="n">
        <v>405</v>
      </c>
      <c r="B418" s="24" t="n">
        <v>293</v>
      </c>
      <c r="C418" s="25" t="n">
        <v>2793273.51</v>
      </c>
      <c r="D418" s="25">
        <f>MIN(C418, B418 * '01_Assumptions'!$B$8)</f>
        <v/>
      </c>
      <c r="E418" s="25">
        <f>MAX(0, C418 - D418)</f>
        <v/>
      </c>
      <c r="F418" s="26">
        <f>IF(C418&gt;0, D418/C418, 0)</f>
        <v/>
      </c>
    </row>
    <row r="419">
      <c r="A419" s="5" t="n">
        <v>406</v>
      </c>
      <c r="B419" s="24" t="n">
        <v>297</v>
      </c>
      <c r="C419" s="25" t="n">
        <v>3139526.52</v>
      </c>
      <c r="D419" s="25">
        <f>MIN(C419, B419 * '01_Assumptions'!$B$8)</f>
        <v/>
      </c>
      <c r="E419" s="25">
        <f>MAX(0, C419 - D419)</f>
        <v/>
      </c>
      <c r="F419" s="26">
        <f>IF(C419&gt;0, D419/C419, 0)</f>
        <v/>
      </c>
    </row>
    <row r="420">
      <c r="A420" s="5" t="n">
        <v>407</v>
      </c>
      <c r="B420" s="24" t="n">
        <v>308</v>
      </c>
      <c r="C420" s="25" t="n">
        <v>3204207.03</v>
      </c>
      <c r="D420" s="25">
        <f>MIN(C420, B420 * '01_Assumptions'!$B$8)</f>
        <v/>
      </c>
      <c r="E420" s="25">
        <f>MAX(0, C420 - D420)</f>
        <v/>
      </c>
      <c r="F420" s="26">
        <f>IF(C420&gt;0, D420/C420, 0)</f>
        <v/>
      </c>
    </row>
    <row r="421">
      <c r="A421" s="5" t="n">
        <v>408</v>
      </c>
      <c r="B421" s="24" t="n">
        <v>267</v>
      </c>
      <c r="C421" s="25" t="n">
        <v>2693172.73</v>
      </c>
      <c r="D421" s="25">
        <f>MIN(C421, B421 * '01_Assumptions'!$B$8)</f>
        <v/>
      </c>
      <c r="E421" s="25">
        <f>MAX(0, C421 - D421)</f>
        <v/>
      </c>
      <c r="F421" s="26">
        <f>IF(C421&gt;0, D421/C421, 0)</f>
        <v/>
      </c>
    </row>
    <row r="422">
      <c r="A422" s="5" t="n">
        <v>409</v>
      </c>
      <c r="B422" s="24" t="n">
        <v>269</v>
      </c>
      <c r="C422" s="25" t="n">
        <v>2745942.91</v>
      </c>
      <c r="D422" s="25">
        <f>MIN(C422, B422 * '01_Assumptions'!$B$8)</f>
        <v/>
      </c>
      <c r="E422" s="25">
        <f>MAX(0, C422 - D422)</f>
        <v/>
      </c>
      <c r="F422" s="26">
        <f>IF(C422&gt;0, D422/C422, 0)</f>
        <v/>
      </c>
    </row>
    <row r="423">
      <c r="A423" s="5" t="n">
        <v>410</v>
      </c>
      <c r="B423" s="24" t="n">
        <v>313</v>
      </c>
      <c r="C423" s="25" t="n">
        <v>3032473.47</v>
      </c>
      <c r="D423" s="25">
        <f>MIN(C423, B423 * '01_Assumptions'!$B$8)</f>
        <v/>
      </c>
      <c r="E423" s="25">
        <f>MAX(0, C423 - D423)</f>
        <v/>
      </c>
      <c r="F423" s="26">
        <f>IF(C423&gt;0, D423/C423, 0)</f>
        <v/>
      </c>
    </row>
    <row r="424">
      <c r="A424" s="5" t="n">
        <v>411</v>
      </c>
      <c r="B424" s="24" t="n">
        <v>302</v>
      </c>
      <c r="C424" s="25" t="n">
        <v>3064416.71</v>
      </c>
      <c r="D424" s="25">
        <f>MIN(C424, B424 * '01_Assumptions'!$B$8)</f>
        <v/>
      </c>
      <c r="E424" s="25">
        <f>MAX(0, C424 - D424)</f>
        <v/>
      </c>
      <c r="F424" s="26">
        <f>IF(C424&gt;0, D424/C424, 0)</f>
        <v/>
      </c>
    </row>
    <row r="425">
      <c r="A425" s="5" t="n">
        <v>412</v>
      </c>
      <c r="B425" s="24" t="n">
        <v>301</v>
      </c>
      <c r="C425" s="25" t="n">
        <v>2847519.43</v>
      </c>
      <c r="D425" s="25">
        <f>MIN(C425, B425 * '01_Assumptions'!$B$8)</f>
        <v/>
      </c>
      <c r="E425" s="25">
        <f>MAX(0, C425 - D425)</f>
        <v/>
      </c>
      <c r="F425" s="26">
        <f>IF(C425&gt;0, D425/C425, 0)</f>
        <v/>
      </c>
    </row>
    <row r="426">
      <c r="A426" s="5" t="n">
        <v>413</v>
      </c>
      <c r="B426" s="24" t="n">
        <v>307</v>
      </c>
      <c r="C426" s="25" t="n">
        <v>3243544.52</v>
      </c>
      <c r="D426" s="25">
        <f>MIN(C426, B426 * '01_Assumptions'!$B$8)</f>
        <v/>
      </c>
      <c r="E426" s="25">
        <f>MAX(0, C426 - D426)</f>
        <v/>
      </c>
      <c r="F426" s="26">
        <f>IF(C426&gt;0, D426/C426, 0)</f>
        <v/>
      </c>
    </row>
    <row r="427">
      <c r="A427" s="5" t="n">
        <v>414</v>
      </c>
      <c r="B427" s="24" t="n">
        <v>314</v>
      </c>
      <c r="C427" s="25" t="n">
        <v>3194301.12</v>
      </c>
      <c r="D427" s="25">
        <f>MIN(C427, B427 * '01_Assumptions'!$B$8)</f>
        <v/>
      </c>
      <c r="E427" s="25">
        <f>MAX(0, C427 - D427)</f>
        <v/>
      </c>
      <c r="F427" s="26">
        <f>IF(C427&gt;0, D427/C427, 0)</f>
        <v/>
      </c>
    </row>
    <row r="428">
      <c r="A428" s="5" t="n">
        <v>415</v>
      </c>
      <c r="B428" s="24" t="n">
        <v>282</v>
      </c>
      <c r="C428" s="25" t="n">
        <v>2804752.3</v>
      </c>
      <c r="D428" s="25">
        <f>MIN(C428, B428 * '01_Assumptions'!$B$8)</f>
        <v/>
      </c>
      <c r="E428" s="25">
        <f>MAX(0, C428 - D428)</f>
        <v/>
      </c>
      <c r="F428" s="26">
        <f>IF(C428&gt;0, D428/C428, 0)</f>
        <v/>
      </c>
    </row>
    <row r="429">
      <c r="A429" s="5" t="n">
        <v>416</v>
      </c>
      <c r="B429" s="24" t="n">
        <v>306</v>
      </c>
      <c r="C429" s="25" t="n">
        <v>2978832.14</v>
      </c>
      <c r="D429" s="25">
        <f>MIN(C429, B429 * '01_Assumptions'!$B$8)</f>
        <v/>
      </c>
      <c r="E429" s="25">
        <f>MAX(0, C429 - D429)</f>
        <v/>
      </c>
      <c r="F429" s="26">
        <f>IF(C429&gt;0, D429/C429, 0)</f>
        <v/>
      </c>
    </row>
    <row r="430">
      <c r="A430" s="5" t="n">
        <v>417</v>
      </c>
      <c r="B430" s="24" t="n">
        <v>326</v>
      </c>
      <c r="C430" s="25" t="n">
        <v>3167817.1</v>
      </c>
      <c r="D430" s="25">
        <f>MIN(C430, B430 * '01_Assumptions'!$B$8)</f>
        <v/>
      </c>
      <c r="E430" s="25">
        <f>MAX(0, C430 - D430)</f>
        <v/>
      </c>
      <c r="F430" s="26">
        <f>IF(C430&gt;0, D430/C430, 0)</f>
        <v/>
      </c>
    </row>
    <row r="431">
      <c r="A431" s="5" t="n">
        <v>418</v>
      </c>
      <c r="B431" s="24" t="n">
        <v>273</v>
      </c>
      <c r="C431" s="25" t="n">
        <v>2656675</v>
      </c>
      <c r="D431" s="25">
        <f>MIN(C431, B431 * '01_Assumptions'!$B$8)</f>
        <v/>
      </c>
      <c r="E431" s="25">
        <f>MAX(0, C431 - D431)</f>
        <v/>
      </c>
      <c r="F431" s="26">
        <f>IF(C431&gt;0, D431/C431, 0)</f>
        <v/>
      </c>
    </row>
    <row r="432">
      <c r="A432" s="5" t="n">
        <v>419</v>
      </c>
      <c r="B432" s="24" t="n">
        <v>306</v>
      </c>
      <c r="C432" s="25" t="n">
        <v>2984218.48</v>
      </c>
      <c r="D432" s="25">
        <f>MIN(C432, B432 * '01_Assumptions'!$B$8)</f>
        <v/>
      </c>
      <c r="E432" s="25">
        <f>MAX(0, C432 - D432)</f>
        <v/>
      </c>
      <c r="F432" s="26">
        <f>IF(C432&gt;0, D432/C432, 0)</f>
        <v/>
      </c>
    </row>
    <row r="433">
      <c r="A433" s="5" t="n">
        <v>420</v>
      </c>
      <c r="B433" s="24" t="n">
        <v>299</v>
      </c>
      <c r="C433" s="25" t="n">
        <v>2858562.19</v>
      </c>
      <c r="D433" s="25">
        <f>MIN(C433, B433 * '01_Assumptions'!$B$8)</f>
        <v/>
      </c>
      <c r="E433" s="25">
        <f>MAX(0, C433 - D433)</f>
        <v/>
      </c>
      <c r="F433" s="26">
        <f>IF(C433&gt;0, D433/C433, 0)</f>
        <v/>
      </c>
    </row>
    <row r="434">
      <c r="A434" s="5" t="n">
        <v>421</v>
      </c>
      <c r="B434" s="24" t="n">
        <v>306</v>
      </c>
      <c r="C434" s="25" t="n">
        <v>2910132.3</v>
      </c>
      <c r="D434" s="25">
        <f>MIN(C434, B434 * '01_Assumptions'!$B$8)</f>
        <v/>
      </c>
      <c r="E434" s="25">
        <f>MAX(0, C434 - D434)</f>
        <v/>
      </c>
      <c r="F434" s="26">
        <f>IF(C434&gt;0, D434/C434, 0)</f>
        <v/>
      </c>
    </row>
    <row r="435">
      <c r="A435" s="5" t="n">
        <v>422</v>
      </c>
      <c r="B435" s="24" t="n">
        <v>323</v>
      </c>
      <c r="C435" s="25" t="n">
        <v>3208927.64</v>
      </c>
      <c r="D435" s="25">
        <f>MIN(C435, B435 * '01_Assumptions'!$B$8)</f>
        <v/>
      </c>
      <c r="E435" s="25">
        <f>MAX(0, C435 - D435)</f>
        <v/>
      </c>
      <c r="F435" s="26">
        <f>IF(C435&gt;0, D435/C435, 0)</f>
        <v/>
      </c>
    </row>
    <row r="436">
      <c r="A436" s="5" t="n">
        <v>423</v>
      </c>
      <c r="B436" s="24" t="n">
        <v>294</v>
      </c>
      <c r="C436" s="25" t="n">
        <v>2863696.22</v>
      </c>
      <c r="D436" s="25">
        <f>MIN(C436, B436 * '01_Assumptions'!$B$8)</f>
        <v/>
      </c>
      <c r="E436" s="25">
        <f>MAX(0, C436 - D436)</f>
        <v/>
      </c>
      <c r="F436" s="26">
        <f>IF(C436&gt;0, D436/C436, 0)</f>
        <v/>
      </c>
    </row>
    <row r="437">
      <c r="A437" s="5" t="n">
        <v>424</v>
      </c>
      <c r="B437" s="24" t="n">
        <v>277</v>
      </c>
      <c r="C437" s="25" t="n">
        <v>2758533.61</v>
      </c>
      <c r="D437" s="25">
        <f>MIN(C437, B437 * '01_Assumptions'!$B$8)</f>
        <v/>
      </c>
      <c r="E437" s="25">
        <f>MAX(0, C437 - D437)</f>
        <v/>
      </c>
      <c r="F437" s="26">
        <f>IF(C437&gt;0, D437/C437, 0)</f>
        <v/>
      </c>
    </row>
    <row r="438">
      <c r="A438" s="5" t="n">
        <v>425</v>
      </c>
      <c r="B438" s="24" t="n">
        <v>293</v>
      </c>
      <c r="C438" s="25" t="n">
        <v>2946214.52</v>
      </c>
      <c r="D438" s="25">
        <f>MIN(C438, B438 * '01_Assumptions'!$B$8)</f>
        <v/>
      </c>
      <c r="E438" s="25">
        <f>MAX(0, C438 - D438)</f>
        <v/>
      </c>
      <c r="F438" s="26">
        <f>IF(C438&gt;0, D438/C438, 0)</f>
        <v/>
      </c>
    </row>
    <row r="439">
      <c r="A439" s="5" t="n">
        <v>426</v>
      </c>
      <c r="B439" s="24" t="n">
        <v>307</v>
      </c>
      <c r="C439" s="25" t="n">
        <v>2991469.11</v>
      </c>
      <c r="D439" s="25">
        <f>MIN(C439, B439 * '01_Assumptions'!$B$8)</f>
        <v/>
      </c>
      <c r="E439" s="25">
        <f>MAX(0, C439 - D439)</f>
        <v/>
      </c>
      <c r="F439" s="26">
        <f>IF(C439&gt;0, D439/C439, 0)</f>
        <v/>
      </c>
    </row>
    <row r="440">
      <c r="A440" s="5" t="n">
        <v>427</v>
      </c>
      <c r="B440" s="24" t="n">
        <v>312</v>
      </c>
      <c r="C440" s="25" t="n">
        <v>3135138.64</v>
      </c>
      <c r="D440" s="25">
        <f>MIN(C440, B440 * '01_Assumptions'!$B$8)</f>
        <v/>
      </c>
      <c r="E440" s="25">
        <f>MAX(0, C440 - D440)</f>
        <v/>
      </c>
      <c r="F440" s="26">
        <f>IF(C440&gt;0, D440/C440, 0)</f>
        <v/>
      </c>
    </row>
    <row r="441">
      <c r="A441" s="5" t="n">
        <v>428</v>
      </c>
      <c r="B441" s="24" t="n">
        <v>319</v>
      </c>
      <c r="C441" s="25" t="n">
        <v>3133862.67</v>
      </c>
      <c r="D441" s="25">
        <f>MIN(C441, B441 * '01_Assumptions'!$B$8)</f>
        <v/>
      </c>
      <c r="E441" s="25">
        <f>MAX(0, C441 - D441)</f>
        <v/>
      </c>
      <c r="F441" s="26">
        <f>IF(C441&gt;0, D441/C441, 0)</f>
        <v/>
      </c>
    </row>
    <row r="442">
      <c r="A442" s="5" t="n">
        <v>429</v>
      </c>
      <c r="B442" s="24" t="n">
        <v>302</v>
      </c>
      <c r="C442" s="25" t="n">
        <v>3021449.11</v>
      </c>
      <c r="D442" s="25">
        <f>MIN(C442, B442 * '01_Assumptions'!$B$8)</f>
        <v/>
      </c>
      <c r="E442" s="25">
        <f>MAX(0, C442 - D442)</f>
        <v/>
      </c>
      <c r="F442" s="26">
        <f>IF(C442&gt;0, D442/C442, 0)</f>
        <v/>
      </c>
    </row>
    <row r="443">
      <c r="A443" s="5" t="n">
        <v>430</v>
      </c>
      <c r="B443" s="24" t="n">
        <v>301</v>
      </c>
      <c r="C443" s="25" t="n">
        <v>2717900.62</v>
      </c>
      <c r="D443" s="25">
        <f>MIN(C443, B443 * '01_Assumptions'!$B$8)</f>
        <v/>
      </c>
      <c r="E443" s="25">
        <f>MAX(0, C443 - D443)</f>
        <v/>
      </c>
      <c r="F443" s="26">
        <f>IF(C443&gt;0, D443/C443, 0)</f>
        <v/>
      </c>
    </row>
    <row r="444">
      <c r="A444" s="5" t="n">
        <v>431</v>
      </c>
      <c r="B444" s="24" t="n">
        <v>293</v>
      </c>
      <c r="C444" s="25" t="n">
        <v>2871939.73</v>
      </c>
      <c r="D444" s="25">
        <f>MIN(C444, B444 * '01_Assumptions'!$B$8)</f>
        <v/>
      </c>
      <c r="E444" s="25">
        <f>MAX(0, C444 - D444)</f>
        <v/>
      </c>
      <c r="F444" s="26">
        <f>IF(C444&gt;0, D444/C444, 0)</f>
        <v/>
      </c>
    </row>
    <row r="445">
      <c r="A445" s="5" t="n">
        <v>432</v>
      </c>
      <c r="B445" s="24" t="n">
        <v>303</v>
      </c>
      <c r="C445" s="25" t="n">
        <v>2939966.78</v>
      </c>
      <c r="D445" s="25">
        <f>MIN(C445, B445 * '01_Assumptions'!$B$8)</f>
        <v/>
      </c>
      <c r="E445" s="25">
        <f>MAX(0, C445 - D445)</f>
        <v/>
      </c>
      <c r="F445" s="26">
        <f>IF(C445&gt;0, D445/C445, 0)</f>
        <v/>
      </c>
    </row>
    <row r="446">
      <c r="A446" s="5" t="n">
        <v>433</v>
      </c>
      <c r="B446" s="24" t="n">
        <v>325</v>
      </c>
      <c r="C446" s="25" t="n">
        <v>3184399.73</v>
      </c>
      <c r="D446" s="25">
        <f>MIN(C446, B446 * '01_Assumptions'!$B$8)</f>
        <v/>
      </c>
      <c r="E446" s="25">
        <f>MAX(0, C446 - D446)</f>
        <v/>
      </c>
      <c r="F446" s="26">
        <f>IF(C446&gt;0, D446/C446, 0)</f>
        <v/>
      </c>
    </row>
    <row r="447">
      <c r="A447" s="5" t="n">
        <v>434</v>
      </c>
      <c r="B447" s="24" t="n">
        <v>312</v>
      </c>
      <c r="C447" s="25" t="n">
        <v>3026073.27</v>
      </c>
      <c r="D447" s="25">
        <f>MIN(C447, B447 * '01_Assumptions'!$B$8)</f>
        <v/>
      </c>
      <c r="E447" s="25">
        <f>MAX(0, C447 - D447)</f>
        <v/>
      </c>
      <c r="F447" s="26">
        <f>IF(C447&gt;0, D447/C447, 0)</f>
        <v/>
      </c>
    </row>
    <row r="448">
      <c r="A448" s="5" t="n">
        <v>435</v>
      </c>
      <c r="B448" s="24" t="n">
        <v>304</v>
      </c>
      <c r="C448" s="25" t="n">
        <v>2956218.63</v>
      </c>
      <c r="D448" s="25">
        <f>MIN(C448, B448 * '01_Assumptions'!$B$8)</f>
        <v/>
      </c>
      <c r="E448" s="25">
        <f>MAX(0, C448 - D448)</f>
        <v/>
      </c>
      <c r="F448" s="26">
        <f>IF(C448&gt;0, D448/C448, 0)</f>
        <v/>
      </c>
    </row>
    <row r="449">
      <c r="A449" s="5" t="n">
        <v>436</v>
      </c>
      <c r="B449" s="24" t="n">
        <v>305</v>
      </c>
      <c r="C449" s="25" t="n">
        <v>3238047.24</v>
      </c>
      <c r="D449" s="25">
        <f>MIN(C449, B449 * '01_Assumptions'!$B$8)</f>
        <v/>
      </c>
      <c r="E449" s="25">
        <f>MAX(0, C449 - D449)</f>
        <v/>
      </c>
      <c r="F449" s="26">
        <f>IF(C449&gt;0, D449/C449, 0)</f>
        <v/>
      </c>
    </row>
    <row r="450">
      <c r="A450" s="5" t="n">
        <v>437</v>
      </c>
      <c r="B450" s="24" t="n">
        <v>286</v>
      </c>
      <c r="C450" s="25" t="n">
        <v>2783448.28</v>
      </c>
      <c r="D450" s="25">
        <f>MIN(C450, B450 * '01_Assumptions'!$B$8)</f>
        <v/>
      </c>
      <c r="E450" s="25">
        <f>MAX(0, C450 - D450)</f>
        <v/>
      </c>
      <c r="F450" s="26">
        <f>IF(C450&gt;0, D450/C450, 0)</f>
        <v/>
      </c>
    </row>
    <row r="451">
      <c r="A451" s="5" t="n">
        <v>438</v>
      </c>
      <c r="B451" s="24" t="n">
        <v>332</v>
      </c>
      <c r="C451" s="25" t="n">
        <v>3373573.96</v>
      </c>
      <c r="D451" s="25">
        <f>MIN(C451, B451 * '01_Assumptions'!$B$8)</f>
        <v/>
      </c>
      <c r="E451" s="25">
        <f>MAX(0, C451 - D451)</f>
        <v/>
      </c>
      <c r="F451" s="26">
        <f>IF(C451&gt;0, D451/C451, 0)</f>
        <v/>
      </c>
    </row>
    <row r="452">
      <c r="A452" s="5" t="n">
        <v>439</v>
      </c>
      <c r="B452" s="24" t="n">
        <v>287</v>
      </c>
      <c r="C452" s="25" t="n">
        <v>2949094.84</v>
      </c>
      <c r="D452" s="25">
        <f>MIN(C452, B452 * '01_Assumptions'!$B$8)</f>
        <v/>
      </c>
      <c r="E452" s="25">
        <f>MAX(0, C452 - D452)</f>
        <v/>
      </c>
      <c r="F452" s="26">
        <f>IF(C452&gt;0, D452/C452, 0)</f>
        <v/>
      </c>
    </row>
    <row r="453">
      <c r="A453" s="5" t="n">
        <v>440</v>
      </c>
      <c r="B453" s="24" t="n">
        <v>299</v>
      </c>
      <c r="C453" s="25" t="n">
        <v>2994679.1</v>
      </c>
      <c r="D453" s="25">
        <f>MIN(C453, B453 * '01_Assumptions'!$B$8)</f>
        <v/>
      </c>
      <c r="E453" s="25">
        <f>MAX(0, C453 - D453)</f>
        <v/>
      </c>
      <c r="F453" s="26">
        <f>IF(C453&gt;0, D453/C453, 0)</f>
        <v/>
      </c>
    </row>
    <row r="454">
      <c r="A454" s="5" t="n">
        <v>441</v>
      </c>
      <c r="B454" s="24" t="n">
        <v>291</v>
      </c>
      <c r="C454" s="25" t="n">
        <v>2710850.75</v>
      </c>
      <c r="D454" s="25">
        <f>MIN(C454, B454 * '01_Assumptions'!$B$8)</f>
        <v/>
      </c>
      <c r="E454" s="25">
        <f>MAX(0, C454 - D454)</f>
        <v/>
      </c>
      <c r="F454" s="26">
        <f>IF(C454&gt;0, D454/C454, 0)</f>
        <v/>
      </c>
    </row>
    <row r="455">
      <c r="A455" s="5" t="n">
        <v>442</v>
      </c>
      <c r="B455" s="24" t="n">
        <v>280</v>
      </c>
      <c r="C455" s="25" t="n">
        <v>3128773.33</v>
      </c>
      <c r="D455" s="25">
        <f>MIN(C455, B455 * '01_Assumptions'!$B$8)</f>
        <v/>
      </c>
      <c r="E455" s="25">
        <f>MAX(0, C455 - D455)</f>
        <v/>
      </c>
      <c r="F455" s="26">
        <f>IF(C455&gt;0, D455/C455, 0)</f>
        <v/>
      </c>
    </row>
    <row r="456">
      <c r="A456" s="5" t="n">
        <v>443</v>
      </c>
      <c r="B456" s="24" t="n">
        <v>278</v>
      </c>
      <c r="C456" s="25" t="n">
        <v>2686810.63</v>
      </c>
      <c r="D456" s="25">
        <f>MIN(C456, B456 * '01_Assumptions'!$B$8)</f>
        <v/>
      </c>
      <c r="E456" s="25">
        <f>MAX(0, C456 - D456)</f>
        <v/>
      </c>
      <c r="F456" s="26">
        <f>IF(C456&gt;0, D456/C456, 0)</f>
        <v/>
      </c>
    </row>
    <row r="457">
      <c r="A457" s="5" t="n">
        <v>444</v>
      </c>
      <c r="B457" s="24" t="n">
        <v>319</v>
      </c>
      <c r="C457" s="25" t="n">
        <v>3061599.01</v>
      </c>
      <c r="D457" s="25">
        <f>MIN(C457, B457 * '01_Assumptions'!$B$8)</f>
        <v/>
      </c>
      <c r="E457" s="25">
        <f>MAX(0, C457 - D457)</f>
        <v/>
      </c>
      <c r="F457" s="26">
        <f>IF(C457&gt;0, D457/C457, 0)</f>
        <v/>
      </c>
    </row>
    <row r="458">
      <c r="A458" s="5" t="n">
        <v>445</v>
      </c>
      <c r="B458" s="24" t="n">
        <v>273</v>
      </c>
      <c r="C458" s="25" t="n">
        <v>2733323.7</v>
      </c>
      <c r="D458" s="25">
        <f>MIN(C458, B458 * '01_Assumptions'!$B$8)</f>
        <v/>
      </c>
      <c r="E458" s="25">
        <f>MAX(0, C458 - D458)</f>
        <v/>
      </c>
      <c r="F458" s="26">
        <f>IF(C458&gt;0, D458/C458, 0)</f>
        <v/>
      </c>
    </row>
    <row r="459">
      <c r="A459" s="5" t="n">
        <v>446</v>
      </c>
      <c r="B459" s="24" t="n">
        <v>280</v>
      </c>
      <c r="C459" s="25" t="n">
        <v>2687534.64</v>
      </c>
      <c r="D459" s="25">
        <f>MIN(C459, B459 * '01_Assumptions'!$B$8)</f>
        <v/>
      </c>
      <c r="E459" s="25">
        <f>MAX(0, C459 - D459)</f>
        <v/>
      </c>
      <c r="F459" s="26">
        <f>IF(C459&gt;0, D459/C459, 0)</f>
        <v/>
      </c>
    </row>
    <row r="460">
      <c r="A460" s="5" t="n">
        <v>447</v>
      </c>
      <c r="B460" s="24" t="n">
        <v>288</v>
      </c>
      <c r="C460" s="25" t="n">
        <v>2615095.79</v>
      </c>
      <c r="D460" s="25">
        <f>MIN(C460, B460 * '01_Assumptions'!$B$8)</f>
        <v/>
      </c>
      <c r="E460" s="25">
        <f>MAX(0, C460 - D460)</f>
        <v/>
      </c>
      <c r="F460" s="26">
        <f>IF(C460&gt;0, D460/C460, 0)</f>
        <v/>
      </c>
    </row>
    <row r="461">
      <c r="A461" s="5" t="n">
        <v>448</v>
      </c>
      <c r="B461" s="24" t="n">
        <v>335</v>
      </c>
      <c r="C461" s="25" t="n">
        <v>3582580.34</v>
      </c>
      <c r="D461" s="25">
        <f>MIN(C461, B461 * '01_Assumptions'!$B$8)</f>
        <v/>
      </c>
      <c r="E461" s="25">
        <f>MAX(0, C461 - D461)</f>
        <v/>
      </c>
      <c r="F461" s="26">
        <f>IF(C461&gt;0, D461/C461, 0)</f>
        <v/>
      </c>
    </row>
    <row r="462">
      <c r="A462" s="5" t="n">
        <v>449</v>
      </c>
      <c r="B462" s="24" t="n">
        <v>324</v>
      </c>
      <c r="C462" s="25" t="n">
        <v>3350255.82</v>
      </c>
      <c r="D462" s="25">
        <f>MIN(C462, B462 * '01_Assumptions'!$B$8)</f>
        <v/>
      </c>
      <c r="E462" s="25">
        <f>MAX(0, C462 - D462)</f>
        <v/>
      </c>
      <c r="F462" s="26">
        <f>IF(C462&gt;0, D462/C462, 0)</f>
        <v/>
      </c>
    </row>
    <row r="463">
      <c r="A463" s="5" t="n">
        <v>450</v>
      </c>
      <c r="B463" s="24" t="n">
        <v>315</v>
      </c>
      <c r="C463" s="25" t="n">
        <v>2941300.37</v>
      </c>
      <c r="D463" s="25">
        <f>MIN(C463, B463 * '01_Assumptions'!$B$8)</f>
        <v/>
      </c>
      <c r="E463" s="25">
        <f>MAX(0, C463 - D463)</f>
        <v/>
      </c>
      <c r="F463" s="26">
        <f>IF(C463&gt;0, D463/C463, 0)</f>
        <v/>
      </c>
    </row>
    <row r="464">
      <c r="A464" s="5" t="n">
        <v>451</v>
      </c>
      <c r="B464" s="24" t="n">
        <v>305</v>
      </c>
      <c r="C464" s="25" t="n">
        <v>2943573.76</v>
      </c>
      <c r="D464" s="25">
        <f>MIN(C464, B464 * '01_Assumptions'!$B$8)</f>
        <v/>
      </c>
      <c r="E464" s="25">
        <f>MAX(0, C464 - D464)</f>
        <v/>
      </c>
      <c r="F464" s="26">
        <f>IF(C464&gt;0, D464/C464, 0)</f>
        <v/>
      </c>
    </row>
    <row r="465">
      <c r="A465" s="5" t="n">
        <v>452</v>
      </c>
      <c r="B465" s="24" t="n">
        <v>300</v>
      </c>
      <c r="C465" s="25" t="n">
        <v>2995707.82</v>
      </c>
      <c r="D465" s="25">
        <f>MIN(C465, B465 * '01_Assumptions'!$B$8)</f>
        <v/>
      </c>
      <c r="E465" s="25">
        <f>MAX(0, C465 - D465)</f>
        <v/>
      </c>
      <c r="F465" s="26">
        <f>IF(C465&gt;0, D465/C465, 0)</f>
        <v/>
      </c>
    </row>
    <row r="466">
      <c r="A466" s="5" t="n">
        <v>453</v>
      </c>
      <c r="B466" s="24" t="n">
        <v>318</v>
      </c>
      <c r="C466" s="25" t="n">
        <v>3304964.44</v>
      </c>
      <c r="D466" s="25">
        <f>MIN(C466, B466 * '01_Assumptions'!$B$8)</f>
        <v/>
      </c>
      <c r="E466" s="25">
        <f>MAX(0, C466 - D466)</f>
        <v/>
      </c>
      <c r="F466" s="26">
        <f>IF(C466&gt;0, D466/C466, 0)</f>
        <v/>
      </c>
    </row>
    <row r="467">
      <c r="A467" s="5" t="n">
        <v>454</v>
      </c>
      <c r="B467" s="24" t="n">
        <v>291</v>
      </c>
      <c r="C467" s="25" t="n">
        <v>2743879.62</v>
      </c>
      <c r="D467" s="25">
        <f>MIN(C467, B467 * '01_Assumptions'!$B$8)</f>
        <v/>
      </c>
      <c r="E467" s="25">
        <f>MAX(0, C467 - D467)</f>
        <v/>
      </c>
      <c r="F467" s="26">
        <f>IF(C467&gt;0, D467/C467, 0)</f>
        <v/>
      </c>
    </row>
    <row r="468">
      <c r="A468" s="5" t="n">
        <v>455</v>
      </c>
      <c r="B468" s="24" t="n">
        <v>326</v>
      </c>
      <c r="C468" s="25" t="n">
        <v>3300211.02</v>
      </c>
      <c r="D468" s="25">
        <f>MIN(C468, B468 * '01_Assumptions'!$B$8)</f>
        <v/>
      </c>
      <c r="E468" s="25">
        <f>MAX(0, C468 - D468)</f>
        <v/>
      </c>
      <c r="F468" s="26">
        <f>IF(C468&gt;0, D468/C468, 0)</f>
        <v/>
      </c>
    </row>
    <row r="469">
      <c r="A469" s="5" t="n">
        <v>456</v>
      </c>
      <c r="B469" s="24" t="n">
        <v>283</v>
      </c>
      <c r="C469" s="25" t="n">
        <v>2607674.73</v>
      </c>
      <c r="D469" s="25">
        <f>MIN(C469, B469 * '01_Assumptions'!$B$8)</f>
        <v/>
      </c>
      <c r="E469" s="25">
        <f>MAX(0, C469 - D469)</f>
        <v/>
      </c>
      <c r="F469" s="26">
        <f>IF(C469&gt;0, D469/C469, 0)</f>
        <v/>
      </c>
    </row>
    <row r="470">
      <c r="A470" s="5" t="n">
        <v>457</v>
      </c>
      <c r="B470" s="24" t="n">
        <v>283</v>
      </c>
      <c r="C470" s="25" t="n">
        <v>2694150.35</v>
      </c>
      <c r="D470" s="25">
        <f>MIN(C470, B470 * '01_Assumptions'!$B$8)</f>
        <v/>
      </c>
      <c r="E470" s="25">
        <f>MAX(0, C470 - D470)</f>
        <v/>
      </c>
      <c r="F470" s="26">
        <f>IF(C470&gt;0, D470/C470, 0)</f>
        <v/>
      </c>
    </row>
    <row r="471">
      <c r="A471" s="5" t="n">
        <v>458</v>
      </c>
      <c r="B471" s="24" t="n">
        <v>290</v>
      </c>
      <c r="C471" s="25" t="n">
        <v>2960479.9</v>
      </c>
      <c r="D471" s="25">
        <f>MIN(C471, B471 * '01_Assumptions'!$B$8)</f>
        <v/>
      </c>
      <c r="E471" s="25">
        <f>MAX(0, C471 - D471)</f>
        <v/>
      </c>
      <c r="F471" s="26">
        <f>IF(C471&gt;0, D471/C471, 0)</f>
        <v/>
      </c>
    </row>
    <row r="472">
      <c r="A472" s="5" t="n">
        <v>459</v>
      </c>
      <c r="B472" s="24" t="n">
        <v>292</v>
      </c>
      <c r="C472" s="25" t="n">
        <v>2784148.1</v>
      </c>
      <c r="D472" s="25">
        <f>MIN(C472, B472 * '01_Assumptions'!$B$8)</f>
        <v/>
      </c>
      <c r="E472" s="25">
        <f>MAX(0, C472 - D472)</f>
        <v/>
      </c>
      <c r="F472" s="26">
        <f>IF(C472&gt;0, D472/C472, 0)</f>
        <v/>
      </c>
    </row>
    <row r="473">
      <c r="A473" s="5" t="n">
        <v>460</v>
      </c>
      <c r="B473" s="24" t="n">
        <v>319</v>
      </c>
      <c r="C473" s="25" t="n">
        <v>3098037.28</v>
      </c>
      <c r="D473" s="25">
        <f>MIN(C473, B473 * '01_Assumptions'!$B$8)</f>
        <v/>
      </c>
      <c r="E473" s="25">
        <f>MAX(0, C473 - D473)</f>
        <v/>
      </c>
      <c r="F473" s="26">
        <f>IF(C473&gt;0, D473/C473, 0)</f>
        <v/>
      </c>
    </row>
    <row r="474">
      <c r="A474" s="5" t="n">
        <v>461</v>
      </c>
      <c r="B474" s="24" t="n">
        <v>301</v>
      </c>
      <c r="C474" s="25" t="n">
        <v>2910606.32</v>
      </c>
      <c r="D474" s="25">
        <f>MIN(C474, B474 * '01_Assumptions'!$B$8)</f>
        <v/>
      </c>
      <c r="E474" s="25">
        <f>MAX(0, C474 - D474)</f>
        <v/>
      </c>
      <c r="F474" s="26">
        <f>IF(C474&gt;0, D474/C474, 0)</f>
        <v/>
      </c>
    </row>
    <row r="475">
      <c r="A475" s="5" t="n">
        <v>462</v>
      </c>
      <c r="B475" s="24" t="n">
        <v>282</v>
      </c>
      <c r="C475" s="25" t="n">
        <v>2827567.21</v>
      </c>
      <c r="D475" s="25">
        <f>MIN(C475, B475 * '01_Assumptions'!$B$8)</f>
        <v/>
      </c>
      <c r="E475" s="25">
        <f>MAX(0, C475 - D475)</f>
        <v/>
      </c>
      <c r="F475" s="26">
        <f>IF(C475&gt;0, D475/C475, 0)</f>
        <v/>
      </c>
    </row>
    <row r="476">
      <c r="A476" s="5" t="n">
        <v>463</v>
      </c>
      <c r="B476" s="24" t="n">
        <v>298</v>
      </c>
      <c r="C476" s="25" t="n">
        <v>3044446.62</v>
      </c>
      <c r="D476" s="25">
        <f>MIN(C476, B476 * '01_Assumptions'!$B$8)</f>
        <v/>
      </c>
      <c r="E476" s="25">
        <f>MAX(0, C476 - D476)</f>
        <v/>
      </c>
      <c r="F476" s="26">
        <f>IF(C476&gt;0, D476/C476, 0)</f>
        <v/>
      </c>
    </row>
    <row r="477">
      <c r="A477" s="5" t="n">
        <v>464</v>
      </c>
      <c r="B477" s="24" t="n">
        <v>288</v>
      </c>
      <c r="C477" s="25" t="n">
        <v>2834004.28</v>
      </c>
      <c r="D477" s="25">
        <f>MIN(C477, B477 * '01_Assumptions'!$B$8)</f>
        <v/>
      </c>
      <c r="E477" s="25">
        <f>MAX(0, C477 - D477)</f>
        <v/>
      </c>
      <c r="F477" s="26">
        <f>IF(C477&gt;0, D477/C477, 0)</f>
        <v/>
      </c>
    </row>
    <row r="478">
      <c r="A478" s="5" t="n">
        <v>465</v>
      </c>
      <c r="B478" s="24" t="n">
        <v>307</v>
      </c>
      <c r="C478" s="25" t="n">
        <v>2896502.71</v>
      </c>
      <c r="D478" s="25">
        <f>MIN(C478, B478 * '01_Assumptions'!$B$8)</f>
        <v/>
      </c>
      <c r="E478" s="25">
        <f>MAX(0, C478 - D478)</f>
        <v/>
      </c>
      <c r="F478" s="26">
        <f>IF(C478&gt;0, D478/C478, 0)</f>
        <v/>
      </c>
    </row>
    <row r="479">
      <c r="A479" s="5" t="n">
        <v>466</v>
      </c>
      <c r="B479" s="24" t="n">
        <v>298</v>
      </c>
      <c r="C479" s="25" t="n">
        <v>2977959.04</v>
      </c>
      <c r="D479" s="25">
        <f>MIN(C479, B479 * '01_Assumptions'!$B$8)</f>
        <v/>
      </c>
      <c r="E479" s="25">
        <f>MAX(0, C479 - D479)</f>
        <v/>
      </c>
      <c r="F479" s="26">
        <f>IF(C479&gt;0, D479/C479, 0)</f>
        <v/>
      </c>
    </row>
    <row r="480">
      <c r="A480" s="5" t="n">
        <v>467</v>
      </c>
      <c r="B480" s="24" t="n">
        <v>302</v>
      </c>
      <c r="C480" s="25" t="n">
        <v>2884162.12</v>
      </c>
      <c r="D480" s="25">
        <f>MIN(C480, B480 * '01_Assumptions'!$B$8)</f>
        <v/>
      </c>
      <c r="E480" s="25">
        <f>MAX(0, C480 - D480)</f>
        <v/>
      </c>
      <c r="F480" s="26">
        <f>IF(C480&gt;0, D480/C480, 0)</f>
        <v/>
      </c>
    </row>
    <row r="481">
      <c r="A481" s="5" t="n">
        <v>468</v>
      </c>
      <c r="B481" s="24" t="n">
        <v>301</v>
      </c>
      <c r="C481" s="25" t="n">
        <v>3055802.46</v>
      </c>
      <c r="D481" s="25">
        <f>MIN(C481, B481 * '01_Assumptions'!$B$8)</f>
        <v/>
      </c>
      <c r="E481" s="25">
        <f>MAX(0, C481 - D481)</f>
        <v/>
      </c>
      <c r="F481" s="26">
        <f>IF(C481&gt;0, D481/C481, 0)</f>
        <v/>
      </c>
    </row>
    <row r="482">
      <c r="A482" s="5" t="n">
        <v>469</v>
      </c>
      <c r="B482" s="24" t="n">
        <v>327</v>
      </c>
      <c r="C482" s="25" t="n">
        <v>3277295.91</v>
      </c>
      <c r="D482" s="25">
        <f>MIN(C482, B482 * '01_Assumptions'!$B$8)</f>
        <v/>
      </c>
      <c r="E482" s="25">
        <f>MAX(0, C482 - D482)</f>
        <v/>
      </c>
      <c r="F482" s="26">
        <f>IF(C482&gt;0, D482/C482, 0)</f>
        <v/>
      </c>
    </row>
    <row r="483">
      <c r="A483" s="5" t="n">
        <v>470</v>
      </c>
      <c r="B483" s="24" t="n">
        <v>294</v>
      </c>
      <c r="C483" s="25" t="n">
        <v>2772394.09</v>
      </c>
      <c r="D483" s="25">
        <f>MIN(C483, B483 * '01_Assumptions'!$B$8)</f>
        <v/>
      </c>
      <c r="E483" s="25">
        <f>MAX(0, C483 - D483)</f>
        <v/>
      </c>
      <c r="F483" s="26">
        <f>IF(C483&gt;0, D483/C483, 0)</f>
        <v/>
      </c>
    </row>
    <row r="484">
      <c r="A484" s="5" t="n">
        <v>471</v>
      </c>
      <c r="B484" s="24" t="n">
        <v>274</v>
      </c>
      <c r="C484" s="25" t="n">
        <v>2739440.03</v>
      </c>
      <c r="D484" s="25">
        <f>MIN(C484, B484 * '01_Assumptions'!$B$8)</f>
        <v/>
      </c>
      <c r="E484" s="25">
        <f>MAX(0, C484 - D484)</f>
        <v/>
      </c>
      <c r="F484" s="26">
        <f>IF(C484&gt;0, D484/C484, 0)</f>
        <v/>
      </c>
    </row>
    <row r="485">
      <c r="A485" s="5" t="n">
        <v>472</v>
      </c>
      <c r="B485" s="24" t="n">
        <v>258</v>
      </c>
      <c r="C485" s="25" t="n">
        <v>2662601.46</v>
      </c>
      <c r="D485" s="25">
        <f>MIN(C485, B485 * '01_Assumptions'!$B$8)</f>
        <v/>
      </c>
      <c r="E485" s="25">
        <f>MAX(0, C485 - D485)</f>
        <v/>
      </c>
      <c r="F485" s="26">
        <f>IF(C485&gt;0, D485/C485, 0)</f>
        <v/>
      </c>
    </row>
    <row r="486">
      <c r="A486" s="5" t="n">
        <v>473</v>
      </c>
      <c r="B486" s="24" t="n">
        <v>284</v>
      </c>
      <c r="C486" s="25" t="n">
        <v>2849572.82</v>
      </c>
      <c r="D486" s="25">
        <f>MIN(C486, B486 * '01_Assumptions'!$B$8)</f>
        <v/>
      </c>
      <c r="E486" s="25">
        <f>MAX(0, C486 - D486)</f>
        <v/>
      </c>
      <c r="F486" s="26">
        <f>IF(C486&gt;0, D486/C486, 0)</f>
        <v/>
      </c>
    </row>
    <row r="487">
      <c r="A487" s="5" t="n">
        <v>474</v>
      </c>
      <c r="B487" s="24" t="n">
        <v>291</v>
      </c>
      <c r="C487" s="25" t="n">
        <v>2925239.87</v>
      </c>
      <c r="D487" s="25">
        <f>MIN(C487, B487 * '01_Assumptions'!$B$8)</f>
        <v/>
      </c>
      <c r="E487" s="25">
        <f>MAX(0, C487 - D487)</f>
        <v/>
      </c>
      <c r="F487" s="26">
        <f>IF(C487&gt;0, D487/C487, 0)</f>
        <v/>
      </c>
    </row>
    <row r="488">
      <c r="A488" s="5" t="n">
        <v>475</v>
      </c>
      <c r="B488" s="24" t="n">
        <v>312</v>
      </c>
      <c r="C488" s="25" t="n">
        <v>3145138.33</v>
      </c>
      <c r="D488" s="25">
        <f>MIN(C488, B488 * '01_Assumptions'!$B$8)</f>
        <v/>
      </c>
      <c r="E488" s="25">
        <f>MAX(0, C488 - D488)</f>
        <v/>
      </c>
      <c r="F488" s="26">
        <f>IF(C488&gt;0, D488/C488, 0)</f>
        <v/>
      </c>
    </row>
    <row r="489">
      <c r="A489" s="5" t="n">
        <v>476</v>
      </c>
      <c r="B489" s="24" t="n">
        <v>298</v>
      </c>
      <c r="C489" s="25" t="n">
        <v>2711124.81</v>
      </c>
      <c r="D489" s="25">
        <f>MIN(C489, B489 * '01_Assumptions'!$B$8)</f>
        <v/>
      </c>
      <c r="E489" s="25">
        <f>MAX(0, C489 - D489)</f>
        <v/>
      </c>
      <c r="F489" s="26">
        <f>IF(C489&gt;0, D489/C489, 0)</f>
        <v/>
      </c>
    </row>
    <row r="490">
      <c r="A490" s="5" t="n">
        <v>477</v>
      </c>
      <c r="B490" s="24" t="n">
        <v>286</v>
      </c>
      <c r="C490" s="25" t="n">
        <v>3002384.08</v>
      </c>
      <c r="D490" s="25">
        <f>MIN(C490, B490 * '01_Assumptions'!$B$8)</f>
        <v/>
      </c>
      <c r="E490" s="25">
        <f>MAX(0, C490 - D490)</f>
        <v/>
      </c>
      <c r="F490" s="26">
        <f>IF(C490&gt;0, D490/C490, 0)</f>
        <v/>
      </c>
    </row>
    <row r="491">
      <c r="A491" s="5" t="n">
        <v>478</v>
      </c>
      <c r="B491" s="24" t="n">
        <v>311</v>
      </c>
      <c r="C491" s="25" t="n">
        <v>3058554.42</v>
      </c>
      <c r="D491" s="25">
        <f>MIN(C491, B491 * '01_Assumptions'!$B$8)</f>
        <v/>
      </c>
      <c r="E491" s="25">
        <f>MAX(0, C491 - D491)</f>
        <v/>
      </c>
      <c r="F491" s="26">
        <f>IF(C491&gt;0, D491/C491, 0)</f>
        <v/>
      </c>
    </row>
    <row r="492">
      <c r="A492" s="5" t="n">
        <v>479</v>
      </c>
      <c r="B492" s="24" t="n">
        <v>293</v>
      </c>
      <c r="C492" s="25" t="n">
        <v>2889550.92</v>
      </c>
      <c r="D492" s="25">
        <f>MIN(C492, B492 * '01_Assumptions'!$B$8)</f>
        <v/>
      </c>
      <c r="E492" s="25">
        <f>MAX(0, C492 - D492)</f>
        <v/>
      </c>
      <c r="F492" s="26">
        <f>IF(C492&gt;0, D492/C492, 0)</f>
        <v/>
      </c>
    </row>
    <row r="493">
      <c r="A493" s="5" t="n">
        <v>480</v>
      </c>
      <c r="B493" s="24" t="n">
        <v>306</v>
      </c>
      <c r="C493" s="25" t="n">
        <v>3009115.04</v>
      </c>
      <c r="D493" s="25">
        <f>MIN(C493, B493 * '01_Assumptions'!$B$8)</f>
        <v/>
      </c>
      <c r="E493" s="25">
        <f>MAX(0, C493 - D493)</f>
        <v/>
      </c>
      <c r="F493" s="26">
        <f>IF(C493&gt;0, D493/C493, 0)</f>
        <v/>
      </c>
    </row>
    <row r="494">
      <c r="A494" s="5" t="n">
        <v>481</v>
      </c>
      <c r="B494" s="24" t="n">
        <v>263</v>
      </c>
      <c r="C494" s="25" t="n">
        <v>2655487.62</v>
      </c>
      <c r="D494" s="25">
        <f>MIN(C494, B494 * '01_Assumptions'!$B$8)</f>
        <v/>
      </c>
      <c r="E494" s="25">
        <f>MAX(0, C494 - D494)</f>
        <v/>
      </c>
      <c r="F494" s="26">
        <f>IF(C494&gt;0, D494/C494, 0)</f>
        <v/>
      </c>
    </row>
    <row r="495">
      <c r="A495" s="5" t="n">
        <v>482</v>
      </c>
      <c r="B495" s="24" t="n">
        <v>298</v>
      </c>
      <c r="C495" s="25" t="n">
        <v>2799804.11</v>
      </c>
      <c r="D495" s="25">
        <f>MIN(C495, B495 * '01_Assumptions'!$B$8)</f>
        <v/>
      </c>
      <c r="E495" s="25">
        <f>MAX(0, C495 - D495)</f>
        <v/>
      </c>
      <c r="F495" s="26">
        <f>IF(C495&gt;0, D495/C495, 0)</f>
        <v/>
      </c>
    </row>
    <row r="496">
      <c r="A496" s="5" t="n">
        <v>483</v>
      </c>
      <c r="B496" s="24" t="n">
        <v>303</v>
      </c>
      <c r="C496" s="25" t="n">
        <v>2981891.07</v>
      </c>
      <c r="D496" s="25">
        <f>MIN(C496, B496 * '01_Assumptions'!$B$8)</f>
        <v/>
      </c>
      <c r="E496" s="25">
        <f>MAX(0, C496 - D496)</f>
        <v/>
      </c>
      <c r="F496" s="26">
        <f>IF(C496&gt;0, D496/C496, 0)</f>
        <v/>
      </c>
    </row>
    <row r="497">
      <c r="A497" s="5" t="n">
        <v>484</v>
      </c>
      <c r="B497" s="24" t="n">
        <v>291</v>
      </c>
      <c r="C497" s="25" t="n">
        <v>2874671.09</v>
      </c>
      <c r="D497" s="25">
        <f>MIN(C497, B497 * '01_Assumptions'!$B$8)</f>
        <v/>
      </c>
      <c r="E497" s="25">
        <f>MAX(0, C497 - D497)</f>
        <v/>
      </c>
      <c r="F497" s="26">
        <f>IF(C497&gt;0, D497/C497, 0)</f>
        <v/>
      </c>
    </row>
    <row r="498">
      <c r="A498" s="5" t="n">
        <v>485</v>
      </c>
      <c r="B498" s="24" t="n">
        <v>302</v>
      </c>
      <c r="C498" s="25" t="n">
        <v>3067642.25</v>
      </c>
      <c r="D498" s="25">
        <f>MIN(C498, B498 * '01_Assumptions'!$B$8)</f>
        <v/>
      </c>
      <c r="E498" s="25">
        <f>MAX(0, C498 - D498)</f>
        <v/>
      </c>
      <c r="F498" s="26">
        <f>IF(C498&gt;0, D498/C498, 0)</f>
        <v/>
      </c>
    </row>
    <row r="499">
      <c r="A499" s="5" t="n">
        <v>486</v>
      </c>
      <c r="B499" s="24" t="n">
        <v>311</v>
      </c>
      <c r="C499" s="25" t="n">
        <v>3152459.13</v>
      </c>
      <c r="D499" s="25">
        <f>MIN(C499, B499 * '01_Assumptions'!$B$8)</f>
        <v/>
      </c>
      <c r="E499" s="25">
        <f>MAX(0, C499 - D499)</f>
        <v/>
      </c>
      <c r="F499" s="26">
        <f>IF(C499&gt;0, D499/C499, 0)</f>
        <v/>
      </c>
    </row>
    <row r="500">
      <c r="A500" s="5" t="n">
        <v>487</v>
      </c>
      <c r="B500" s="24" t="n">
        <v>270</v>
      </c>
      <c r="C500" s="25" t="n">
        <v>2516614.58</v>
      </c>
      <c r="D500" s="25">
        <f>MIN(C500, B500 * '01_Assumptions'!$B$8)</f>
        <v/>
      </c>
      <c r="E500" s="25">
        <f>MAX(0, C500 - D500)</f>
        <v/>
      </c>
      <c r="F500" s="26">
        <f>IF(C500&gt;0, D500/C500, 0)</f>
        <v/>
      </c>
    </row>
    <row r="501">
      <c r="A501" s="5" t="n">
        <v>488</v>
      </c>
      <c r="B501" s="24" t="n">
        <v>287</v>
      </c>
      <c r="C501" s="25" t="n">
        <v>2899689.28</v>
      </c>
      <c r="D501" s="25">
        <f>MIN(C501, B501 * '01_Assumptions'!$B$8)</f>
        <v/>
      </c>
      <c r="E501" s="25">
        <f>MAX(0, C501 - D501)</f>
        <v/>
      </c>
      <c r="F501" s="26">
        <f>IF(C501&gt;0, D501/C501, 0)</f>
        <v/>
      </c>
    </row>
    <row r="502">
      <c r="A502" s="5" t="n">
        <v>489</v>
      </c>
      <c r="B502" s="24" t="n">
        <v>279</v>
      </c>
      <c r="C502" s="25" t="n">
        <v>2815653.95</v>
      </c>
      <c r="D502" s="25">
        <f>MIN(C502, B502 * '01_Assumptions'!$B$8)</f>
        <v/>
      </c>
      <c r="E502" s="25">
        <f>MAX(0, C502 - D502)</f>
        <v/>
      </c>
      <c r="F502" s="26">
        <f>IF(C502&gt;0, D502/C502, 0)</f>
        <v/>
      </c>
    </row>
    <row r="503">
      <c r="A503" s="5" t="n">
        <v>490</v>
      </c>
      <c r="B503" s="24" t="n">
        <v>302</v>
      </c>
      <c r="C503" s="25" t="n">
        <v>3019670.92</v>
      </c>
      <c r="D503" s="25">
        <f>MIN(C503, B503 * '01_Assumptions'!$B$8)</f>
        <v/>
      </c>
      <c r="E503" s="25">
        <f>MAX(0, C503 - D503)</f>
        <v/>
      </c>
      <c r="F503" s="26">
        <f>IF(C503&gt;0, D503/C503, 0)</f>
        <v/>
      </c>
    </row>
    <row r="504">
      <c r="A504" s="5" t="n">
        <v>491</v>
      </c>
      <c r="B504" s="24" t="n">
        <v>298</v>
      </c>
      <c r="C504" s="25" t="n">
        <v>2888434.61</v>
      </c>
      <c r="D504" s="25">
        <f>MIN(C504, B504 * '01_Assumptions'!$B$8)</f>
        <v/>
      </c>
      <c r="E504" s="25">
        <f>MAX(0, C504 - D504)</f>
        <v/>
      </c>
      <c r="F504" s="26">
        <f>IF(C504&gt;0, D504/C504, 0)</f>
        <v/>
      </c>
    </row>
    <row r="505">
      <c r="A505" s="5" t="n">
        <v>492</v>
      </c>
      <c r="B505" s="24" t="n">
        <v>279</v>
      </c>
      <c r="C505" s="25" t="n">
        <v>2742683.08</v>
      </c>
      <c r="D505" s="25">
        <f>MIN(C505, B505 * '01_Assumptions'!$B$8)</f>
        <v/>
      </c>
      <c r="E505" s="25">
        <f>MAX(0, C505 - D505)</f>
        <v/>
      </c>
      <c r="F505" s="26">
        <f>IF(C505&gt;0, D505/C505, 0)</f>
        <v/>
      </c>
    </row>
    <row r="506">
      <c r="A506" s="5" t="n">
        <v>493</v>
      </c>
      <c r="B506" s="24" t="n">
        <v>293</v>
      </c>
      <c r="C506" s="25" t="n">
        <v>2939853.62</v>
      </c>
      <c r="D506" s="25">
        <f>MIN(C506, B506 * '01_Assumptions'!$B$8)</f>
        <v/>
      </c>
      <c r="E506" s="25">
        <f>MAX(0, C506 - D506)</f>
        <v/>
      </c>
      <c r="F506" s="26">
        <f>IF(C506&gt;0, D506/C506, 0)</f>
        <v/>
      </c>
    </row>
    <row r="507">
      <c r="A507" s="5" t="n">
        <v>494</v>
      </c>
      <c r="B507" s="24" t="n">
        <v>329</v>
      </c>
      <c r="C507" s="25" t="n">
        <v>3144205.92</v>
      </c>
      <c r="D507" s="25">
        <f>MIN(C507, B507 * '01_Assumptions'!$B$8)</f>
        <v/>
      </c>
      <c r="E507" s="25">
        <f>MAX(0, C507 - D507)</f>
        <v/>
      </c>
      <c r="F507" s="26">
        <f>IF(C507&gt;0, D507/C507, 0)</f>
        <v/>
      </c>
    </row>
    <row r="508">
      <c r="A508" s="5" t="n">
        <v>495</v>
      </c>
      <c r="B508" s="24" t="n">
        <v>295</v>
      </c>
      <c r="C508" s="25" t="n">
        <v>2867761.96</v>
      </c>
      <c r="D508" s="25">
        <f>MIN(C508, B508 * '01_Assumptions'!$B$8)</f>
        <v/>
      </c>
      <c r="E508" s="25">
        <f>MAX(0, C508 - D508)</f>
        <v/>
      </c>
      <c r="F508" s="26">
        <f>IF(C508&gt;0, D508/C508, 0)</f>
        <v/>
      </c>
    </row>
    <row r="509">
      <c r="A509" s="5" t="n">
        <v>496</v>
      </c>
      <c r="B509" s="24" t="n">
        <v>273</v>
      </c>
      <c r="C509" s="25" t="n">
        <v>2412101.3</v>
      </c>
      <c r="D509" s="25">
        <f>MIN(C509, B509 * '01_Assumptions'!$B$8)</f>
        <v/>
      </c>
      <c r="E509" s="25">
        <f>MAX(0, C509 - D509)</f>
        <v/>
      </c>
      <c r="F509" s="26">
        <f>IF(C509&gt;0, D509/C509, 0)</f>
        <v/>
      </c>
    </row>
    <row r="510">
      <c r="A510" s="5" t="n">
        <v>497</v>
      </c>
      <c r="B510" s="24" t="n">
        <v>339</v>
      </c>
      <c r="C510" s="25" t="n">
        <v>3216045.07</v>
      </c>
      <c r="D510" s="25">
        <f>MIN(C510, B510 * '01_Assumptions'!$B$8)</f>
        <v/>
      </c>
      <c r="E510" s="25">
        <f>MAX(0, C510 - D510)</f>
        <v/>
      </c>
      <c r="F510" s="26">
        <f>IF(C510&gt;0, D510/C510, 0)</f>
        <v/>
      </c>
    </row>
    <row r="511">
      <c r="A511" s="5" t="n">
        <v>498</v>
      </c>
      <c r="B511" s="24" t="n">
        <v>306</v>
      </c>
      <c r="C511" s="25" t="n">
        <v>3093641.14</v>
      </c>
      <c r="D511" s="25">
        <f>MIN(C511, B511 * '01_Assumptions'!$B$8)</f>
        <v/>
      </c>
      <c r="E511" s="25">
        <f>MAX(0, C511 - D511)</f>
        <v/>
      </c>
      <c r="F511" s="26">
        <f>IF(C511&gt;0, D511/C511, 0)</f>
        <v/>
      </c>
    </row>
    <row r="512">
      <c r="A512" s="5" t="n">
        <v>499</v>
      </c>
      <c r="B512" s="24" t="n">
        <v>296</v>
      </c>
      <c r="C512" s="25" t="n">
        <v>3080112.21</v>
      </c>
      <c r="D512" s="25">
        <f>MIN(C512, B512 * '01_Assumptions'!$B$8)</f>
        <v/>
      </c>
      <c r="E512" s="25">
        <f>MAX(0, C512 - D512)</f>
        <v/>
      </c>
      <c r="F512" s="26">
        <f>IF(C512&gt;0, D512/C512, 0)</f>
        <v/>
      </c>
    </row>
    <row r="513">
      <c r="A513" s="5" t="n">
        <v>500</v>
      </c>
      <c r="B513" s="24" t="n">
        <v>287</v>
      </c>
      <c r="C513" s="25" t="n">
        <v>2736959.38</v>
      </c>
      <c r="D513" s="25">
        <f>MIN(C513, B513 * '01_Assumptions'!$B$8)</f>
        <v/>
      </c>
      <c r="E513" s="25">
        <f>MAX(0, C513 - D513)</f>
        <v/>
      </c>
      <c r="F513" s="26">
        <f>IF(C513&gt;0, D513/C513, 0)</f>
        <v/>
      </c>
    </row>
  </sheetData>
  <mergeCells count="2">
    <mergeCell ref="A3:F3"/>
    <mergeCell ref="A1:F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14"/>
  <sheetViews>
    <sheetView showGridLines="1"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16" customWidth="1" min="3" max="3"/>
    <col width="16" customWidth="1" min="4" max="4"/>
    <col width="18" customWidth="1" min="5" max="5"/>
    <col width="24" customWidth="1" min="6" max="6"/>
    <col width="20" customWidth="1" min="7" max="7"/>
    <col width="28" customWidth="1" min="8" max="8"/>
  </cols>
  <sheetData>
    <row r="1" ht="32" customHeight="1">
      <c r="A1" s="1" t="inlineStr">
        <is>
          <t>📐 Chain-Ladder Loss Development Triangle &amp; IBNR Reserves</t>
        </is>
      </c>
    </row>
    <row r="3">
      <c r="A3" s="2" t="inlineStr">
        <is>
          <t>A. CUMULATIVE PAID LOSS DEVELOPMENT TRIANGLE ($M)</t>
        </is>
      </c>
    </row>
    <row r="4">
      <c r="A4" s="22" t="inlineStr">
        <is>
          <t>Accident Year</t>
        </is>
      </c>
      <c r="B4" s="22" t="inlineStr">
        <is>
          <t>12 Months</t>
        </is>
      </c>
      <c r="C4" s="22" t="inlineStr">
        <is>
          <t>24 Months</t>
        </is>
      </c>
      <c r="D4" s="22" t="inlineStr">
        <is>
          <t>36 Months</t>
        </is>
      </c>
      <c r="E4" s="22" t="inlineStr">
        <is>
          <t>Selected CDF</t>
        </is>
      </c>
      <c r="F4" s="22" t="inlineStr">
        <is>
          <t>Estimated Ultimate ($M)</t>
        </is>
      </c>
      <c r="G4" s="22" t="inlineStr">
        <is>
          <t>Latest Paid ($M)</t>
        </is>
      </c>
      <c r="H4" s="22" t="inlineStr">
        <is>
          <t>Unpaid IBNR Liability ($M)</t>
        </is>
      </c>
    </row>
    <row r="5">
      <c r="A5" s="3" t="inlineStr">
        <is>
          <t>AY 1 (Oldest)</t>
        </is>
      </c>
      <c r="B5" s="25" t="n">
        <v>5.28</v>
      </c>
      <c r="C5" s="25" t="n">
        <v>6.8</v>
      </c>
      <c r="D5" s="25" t="n">
        <v>8.5</v>
      </c>
      <c r="E5" s="27">
        <f>'01_Assumptions'!$B$16</f>
        <v/>
      </c>
      <c r="F5" s="19">
        <f>D5 * E5</f>
        <v/>
      </c>
      <c r="G5" s="25">
        <f>D5</f>
        <v/>
      </c>
      <c r="H5" s="21">
        <f>F5 - G5</f>
        <v/>
      </c>
    </row>
    <row r="6">
      <c r="A6" s="3" t="inlineStr">
        <is>
          <t>AY 2 (Mature)</t>
        </is>
      </c>
      <c r="B6" s="25" t="n">
        <v>4.6</v>
      </c>
      <c r="C6" s="25" t="n">
        <v>7.4</v>
      </c>
      <c r="D6" s="6" t="inlineStr">
        <is>
          <t>—</t>
        </is>
      </c>
      <c r="E6" s="27">
        <f>'01_Assumptions'!$B$15 * '01_Assumptions'!$B$16</f>
        <v/>
      </c>
      <c r="F6" s="19">
        <f>C6 * E6</f>
        <v/>
      </c>
      <c r="G6" s="25">
        <f>C6</f>
        <v/>
      </c>
      <c r="H6" s="21">
        <f>F6 - G6</f>
        <v/>
      </c>
    </row>
    <row r="7">
      <c r="A7" s="3" t="inlineStr">
        <is>
          <t>AY 3 (Recent)</t>
        </is>
      </c>
      <c r="B7" s="25" t="n">
        <v>5.1</v>
      </c>
      <c r="C7" s="6" t="inlineStr">
        <is>
          <t>—</t>
        </is>
      </c>
      <c r="D7" s="6" t="inlineStr">
        <is>
          <t>—</t>
        </is>
      </c>
      <c r="E7" s="27">
        <f>'01_Assumptions'!$B$14 * '01_Assumptions'!$B$15 * '01_Assumptions'!$B$16</f>
        <v/>
      </c>
      <c r="F7" s="19">
        <f>B7 * E7</f>
        <v/>
      </c>
      <c r="G7" s="25">
        <f>B7</f>
        <v/>
      </c>
      <c r="H7" s="21">
        <f>F7 - G7</f>
        <v/>
      </c>
    </row>
    <row r="8">
      <c r="A8" s="3" t="inlineStr">
        <is>
          <t>TOTAL PORTFOLIO</t>
        </is>
      </c>
      <c r="B8" s="6" t="inlineStr">
        <is>
          <t>—</t>
        </is>
      </c>
      <c r="C8" s="6" t="inlineStr">
        <is>
          <t>—</t>
        </is>
      </c>
      <c r="D8" s="6" t="inlineStr">
        <is>
          <t>—</t>
        </is>
      </c>
      <c r="E8" s="6" t="inlineStr">
        <is>
          <t>—</t>
        </is>
      </c>
      <c r="F8" s="19">
        <f>SUM(F5:F7)</f>
        <v/>
      </c>
      <c r="G8" s="19">
        <f>SUM(G5:G7)</f>
        <v/>
      </c>
      <c r="H8" s="28">
        <f>SUM(H5:H7)</f>
        <v/>
      </c>
    </row>
    <row r="10">
      <c r="A10" s="2" t="inlineStr">
        <is>
          <t>B. ACTUARIAL RESERVING CONSERVATION IDENTITY &amp; SUMMARY</t>
        </is>
      </c>
    </row>
    <row r="11">
      <c r="A11" s="3" t="inlineStr">
        <is>
          <t>Total Estimated Ultimate Losses</t>
        </is>
      </c>
      <c r="B11" s="29">
        <f>F8</f>
        <v/>
      </c>
      <c r="C11" s="30" t="n"/>
      <c r="D11" s="8" t="inlineStr">
        <is>
          <t>Total expected liability across all 3 accident years</t>
        </is>
      </c>
      <c r="E11" s="30" t="n"/>
      <c r="F11" s="30" t="n"/>
      <c r="G11" s="30" t="n"/>
      <c r="H11" s="30" t="n"/>
    </row>
    <row r="12">
      <c r="A12" s="3" t="inlineStr">
        <is>
          <t>Cumulative Paid to Date</t>
        </is>
      </c>
      <c r="B12" s="29">
        <f>G8</f>
        <v/>
      </c>
      <c r="C12" s="30" t="n"/>
      <c r="D12" s="8" t="inlineStr">
        <is>
          <t>Settled cash claims paid through valuation date</t>
        </is>
      </c>
      <c r="E12" s="30" t="n"/>
      <c r="F12" s="30" t="n"/>
      <c r="G12" s="30" t="n"/>
      <c r="H12" s="30" t="n"/>
    </row>
    <row r="13">
      <c r="A13" s="3" t="inlineStr">
        <is>
          <t>Required Unpaid IBNR Loss Reserve</t>
        </is>
      </c>
      <c r="B13" s="29">
        <f>H8</f>
        <v/>
      </c>
      <c r="C13" s="30" t="n"/>
      <c r="D13" s="8" t="inlineStr">
        <is>
          <t>Balance sheet liability to establish for future development</t>
        </is>
      </c>
      <c r="E13" s="30" t="n"/>
      <c r="F13" s="30" t="n"/>
      <c r="G13" s="30" t="n"/>
      <c r="H13" s="30" t="n"/>
    </row>
    <row r="14">
      <c r="A14" s="3" t="inlineStr">
        <is>
          <t>Conservation Check (Ultimate = Paid + IBNR)</t>
        </is>
      </c>
      <c r="B14" s="31">
        <f>IF(ABS(F8 - (G8 + H8)) &lt; 0.0001, "PASS (Exact Conservation Identity)", "FAIL")</f>
        <v/>
      </c>
      <c r="C14" s="30" t="n"/>
      <c r="D14" s="8" t="inlineStr">
        <is>
          <t>Conservation identity verified</t>
        </is>
      </c>
      <c r="E14" s="30" t="n"/>
      <c r="F14" s="30" t="n"/>
      <c r="G14" s="30" t="n"/>
      <c r="H14" s="30" t="n"/>
    </row>
  </sheetData>
  <mergeCells count="11">
    <mergeCell ref="B13:C13"/>
    <mergeCell ref="D12:H12"/>
    <mergeCell ref="A3:H3"/>
    <mergeCell ref="B11:C11"/>
    <mergeCell ref="D11:H11"/>
    <mergeCell ref="A10:H10"/>
    <mergeCell ref="D13:H13"/>
    <mergeCell ref="B14:C14"/>
    <mergeCell ref="D14:H14"/>
    <mergeCell ref="A1:H1"/>
    <mergeCell ref="B12:C1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18"/>
  <sheetViews>
    <sheetView showGridLines="1" workbookViewId="0">
      <selection activeCell="A1" sqref="A1"/>
    </sheetView>
  </sheetViews>
  <sheetFormatPr baseColWidth="8" defaultRowHeight="15"/>
  <cols>
    <col width="36" customWidth="1" min="1" max="1"/>
    <col width="28" customWidth="1" min="2" max="2"/>
    <col width="20" customWidth="1" min="3" max="3"/>
    <col width="22" customWidth="1" min="4" max="4"/>
    <col width="22" customWidth="1" min="5" max="5"/>
    <col width="18" customWidth="1" min="6" max="6"/>
    <col width="42" customWidth="1" min="7" max="7"/>
  </cols>
  <sheetData>
    <row r="1" ht="32" customHeight="1">
      <c r="A1" s="1" t="inlineStr">
        <is>
          <t>📊 Underwriting Margin &amp; Combined Ratio Waterfall Walk</t>
        </is>
      </c>
    </row>
    <row r="3">
      <c r="A3" s="2" t="inlineStr">
        <is>
          <t>STEP-BY-STEP P&amp;L BRIDGE: GROSS PREMIUM TO NET UNDERWRITING MARGIN</t>
        </is>
      </c>
    </row>
    <row r="4">
      <c r="A4" s="22" t="inlineStr">
        <is>
          <t>P&amp;L Component / Waterfall Step</t>
        </is>
      </c>
      <c r="B4" s="22" t="inlineStr">
        <is>
          <t>Driver / Mathematical Basis</t>
        </is>
      </c>
      <c r="C4" s="22" t="inlineStr">
        <is>
          <t>Step Delta ($M)</t>
        </is>
      </c>
      <c r="D4" s="22" t="inlineStr">
        <is>
          <t>Running Balance ($M)</t>
        </is>
      </c>
      <c r="E4" s="22" t="inlineStr">
        <is>
          <t>% of Earned Premium</t>
        </is>
      </c>
      <c r="F4" s="22" t="inlineStr">
        <is>
          <t>Step Type</t>
        </is>
      </c>
      <c r="G4" s="22" t="inlineStr">
        <is>
          <t>Executive ALCO Context</t>
        </is>
      </c>
    </row>
    <row r="5">
      <c r="A5" s="7" t="inlineStr">
        <is>
          <t>1. Baseline Gross Written Premium (P_0)</t>
        </is>
      </c>
      <c r="B5" s="32">
        <f>'01_Assumptions'!B19</f>
        <v/>
      </c>
      <c r="C5" s="29">
        <f>'01_Assumptions'!B19</f>
        <v/>
      </c>
      <c r="D5" s="29">
        <f>C5</f>
        <v/>
      </c>
      <c r="E5" s="33">
        <f>D5/D8</f>
        <v/>
      </c>
      <c r="F5" s="34" t="inlineStr">
        <is>
          <t>Baseline Volume</t>
        </is>
      </c>
      <c r="G5" s="8" t="inlineStr">
        <is>
          <t>Prior period starting premium base</t>
        </is>
      </c>
    </row>
    <row r="6">
      <c r="A6" s="7" t="inlineStr">
        <is>
          <t>2. (+) Primary Rate Action Impact</t>
        </is>
      </c>
      <c r="B6" s="32">
        <f>'01_Assumptions'!B19 * '01_Assumptions'!B22</f>
        <v/>
      </c>
      <c r="C6" s="35">
        <f>'01_Assumptions'!B19 * '01_Assumptions'!B22</f>
        <v/>
      </c>
      <c r="D6" s="29">
        <f>D5+C6</f>
        <v/>
      </c>
      <c r="E6" s="33">
        <f>C6/D$8</f>
        <v/>
      </c>
      <c r="F6" s="34" t="inlineStr">
        <is>
          <t>Price Increase</t>
        </is>
      </c>
      <c r="G6" s="8" t="inlineStr">
        <is>
          <t>Approved +8.0% headline rate revision</t>
        </is>
      </c>
    </row>
    <row r="7">
      <c r="A7" s="7" t="inlineStr">
        <is>
          <t>3. (-) Policyholder Elasticity / Attrition Drag</t>
        </is>
      </c>
      <c r="B7" s="33">
        <f>'01_Assumptions'!B22 * '01_Assumptions'!B23</f>
        <v/>
      </c>
      <c r="C7" s="36">
        <f>( '01_Assumptions'!B19 * (1 + '01_Assumptions'!B22) * (1 + B7) ) - D6</f>
        <v/>
      </c>
      <c r="D7" s="29">
        <f>D6+C7</f>
        <v/>
      </c>
      <c r="E7" s="33">
        <f>C7/D$8</f>
        <v/>
      </c>
      <c r="F7" s="34" t="inlineStr">
        <is>
          <t>Demand Drag</t>
        </is>
      </c>
      <c r="G7" s="8" t="inlineStr">
        <is>
          <t>Elasticity η=-1.20 drives -9.6% volume lapse</t>
        </is>
      </c>
    </row>
    <row r="8">
      <c r="A8" s="3" t="inlineStr">
        <is>
          <t>4. (=) Post-Rate Net Earned Premium</t>
        </is>
      </c>
      <c r="B8" s="32">
        <f>D7</f>
        <v/>
      </c>
      <c r="C8" s="37">
        <f>D7</f>
        <v/>
      </c>
      <c r="D8" s="29">
        <f>D7</f>
        <v/>
      </c>
      <c r="E8" s="38">
        <f>D8/D8</f>
        <v/>
      </c>
      <c r="F8" s="34" t="inlineStr">
        <is>
          <t>Subtotal</t>
        </is>
      </c>
      <c r="G8" s="8" t="inlineStr">
        <is>
          <t>Effective net premium revenue collected</t>
        </is>
      </c>
    </row>
    <row r="9">
      <c r="A9" s="7" t="inlineStr">
        <is>
          <t>5. (-) Incurred Losses &amp; Claims Inflation</t>
        </is>
      </c>
      <c r="B9" s="32">
        <f>-'01_Assumptions'!B20 * (1 + '01_Assumptions'!B24) * (1 + B7)</f>
        <v/>
      </c>
      <c r="C9" s="36">
        <f>-'01_Assumptions'!B20 * (1 + '01_Assumptions'!B24) * (1 + B7)</f>
        <v/>
      </c>
      <c r="D9" s="29">
        <f>D8+C9</f>
        <v/>
      </c>
      <c r="E9" s="33">
        <f>C9/D$8</f>
        <v/>
      </c>
      <c r="F9" s="34" t="inlineStr">
        <is>
          <t>Claims Cost</t>
        </is>
      </c>
      <c r="G9" s="8" t="inlineStr">
        <is>
          <t>Loss Ratio = 66.4% (+5.5% claim inflation)</t>
        </is>
      </c>
    </row>
    <row r="10">
      <c r="A10" s="7" t="inlineStr">
        <is>
          <t>6. (-) Operating &amp; Acquisition Expenses</t>
        </is>
      </c>
      <c r="B10" s="32">
        <f>-D$8 * '01_Assumptions'!B25</f>
        <v/>
      </c>
      <c r="C10" s="36">
        <f>-D$8 * '01_Assumptions'!B25</f>
        <v/>
      </c>
      <c r="D10" s="29">
        <f>D9+C10</f>
        <v/>
      </c>
      <c r="E10" s="33">
        <f>C10/D$8</f>
        <v/>
      </c>
      <c r="F10" s="34" t="inlineStr">
        <is>
          <t>Expense Load</t>
        </is>
      </c>
      <c r="G10" s="8" t="inlineStr">
        <is>
          <t>Expense Ratio = 26.0% (commissions &amp; admin)</t>
        </is>
      </c>
    </row>
    <row r="11">
      <c r="A11" s="3" t="inlineStr">
        <is>
          <t>7. (=) Net Underwriting Profit / Margin</t>
        </is>
      </c>
      <c r="B11" s="32">
        <f>D10</f>
        <v/>
      </c>
      <c r="C11" s="37">
        <f>D10</f>
        <v/>
      </c>
      <c r="D11" s="29">
        <f>D10</f>
        <v/>
      </c>
      <c r="E11" s="38">
        <f>D11/D$8</f>
        <v/>
      </c>
      <c r="F11" s="34" t="inlineStr">
        <is>
          <t>Net Margin</t>
        </is>
      </c>
      <c r="G11" s="8" t="inlineStr">
        <is>
          <t>Combined Ratio = 92.4% (Underwriting Gain)</t>
        </is>
      </c>
    </row>
    <row r="13">
      <c r="A13" s="2" t="inlineStr">
        <is>
          <t>KEY ACTUARIAL UNDERWRITING RATIOS &amp; MARGINS</t>
        </is>
      </c>
    </row>
    <row r="14">
      <c r="A14" s="3" t="inlineStr">
        <is>
          <t>Loss Ratio (Incurred Losses / Earned Premium)</t>
        </is>
      </c>
      <c r="B14" s="39">
        <f>-C9 / D8</f>
        <v/>
      </c>
      <c r="C14" s="8" t="inlineStr">
        <is>
          <t>Pure claims cost as percentage of premium</t>
        </is>
      </c>
      <c r="D14" s="30" t="n"/>
      <c r="E14" s="30" t="n"/>
      <c r="F14" s="30" t="n"/>
      <c r="G14" s="30" t="n"/>
    </row>
    <row r="15">
      <c r="A15" s="3" t="inlineStr">
        <is>
          <t>Expense Ratio (Operating Expenses / Earned Premium)</t>
        </is>
      </c>
      <c r="B15" s="39">
        <f>'01_Assumptions'!B25</f>
        <v/>
      </c>
      <c r="C15" s="8" t="inlineStr">
        <is>
          <t>Operating overhead and acquisition cost load</t>
        </is>
      </c>
      <c r="D15" s="30" t="n"/>
      <c r="E15" s="30" t="n"/>
      <c r="F15" s="30" t="n"/>
      <c r="G15" s="30" t="n"/>
    </row>
    <row r="16">
      <c r="A16" s="3" t="inlineStr">
        <is>
          <t>Combined Ratio (Loss Ratio + Expense Ratio)</t>
        </is>
      </c>
      <c r="B16" s="40">
        <f>B14 + B15</f>
        <v/>
      </c>
      <c r="C16" s="8" t="inlineStr">
        <is>
          <t>Critical breakeven benchmark (&lt; 100% indicates underwriting profit)</t>
        </is>
      </c>
      <c r="D16" s="30" t="n"/>
      <c r="E16" s="30" t="n"/>
      <c r="F16" s="30" t="n"/>
      <c r="G16" s="30" t="n"/>
    </row>
    <row r="17">
      <c r="A17" s="3" t="inlineStr">
        <is>
          <t>Underwriting Profit Margin %</t>
        </is>
      </c>
      <c r="B17" s="41">
        <f>1 - B16</f>
        <v/>
      </c>
      <c r="C17" s="8" t="inlineStr">
        <is>
          <t>Net operating margin before investment income</t>
        </is>
      </c>
      <c r="D17" s="30" t="n"/>
      <c r="E17" s="30" t="n"/>
      <c r="F17" s="30" t="n"/>
      <c r="G17" s="30" t="n"/>
    </row>
    <row r="18">
      <c r="A18" s="3" t="inlineStr">
        <is>
          <t>Post-Rate Customer Retention Rate</t>
        </is>
      </c>
      <c r="B18" s="42">
        <f>'01_Assumptions'!B21 * (1 + B7)</f>
        <v/>
      </c>
      <c r="C18" s="8" t="inlineStr">
        <is>
          <t>Retained renewal policy volume after rate action</t>
        </is>
      </c>
      <c r="D18" s="30" t="n"/>
      <c r="E18" s="30" t="n"/>
      <c r="F18" s="30" t="n"/>
      <c r="G18" s="30" t="n"/>
    </row>
  </sheetData>
  <mergeCells count="8">
    <mergeCell ref="A13:G13"/>
    <mergeCell ref="A1:G1"/>
    <mergeCell ref="A3:G3"/>
    <mergeCell ref="C16:G16"/>
    <mergeCell ref="C15:G15"/>
    <mergeCell ref="C14:G14"/>
    <mergeCell ref="C18:G18"/>
    <mergeCell ref="C17:G17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J20"/>
  <sheetViews>
    <sheetView showGridLines="1" workbookViewId="0">
      <selection activeCell="A1" sqref="A1"/>
    </sheetView>
  </sheetViews>
  <sheetFormatPr baseColWidth="8" defaultRowHeight="15"/>
  <cols>
    <col width="28" customWidth="1" min="1" max="1"/>
    <col width="20" customWidth="1" min="2" max="2"/>
    <col width="20" customWidth="1" min="3" max="3"/>
    <col width="24" customWidth="1" min="4" max="4"/>
    <col width="24" customWidth="1" min="5" max="5"/>
    <col width="16" customWidth="1" min="6" max="6"/>
    <col width="22" customWidth="1" min="7" max="7"/>
    <col width="20" customWidth="1" min="8" max="8"/>
    <col width="24" customWidth="1" min="9" max="9"/>
    <col width="24" customWidth="1" min="10" max="10"/>
  </cols>
  <sheetData>
    <row r="1" ht="32" customHeight="1">
      <c r="A1" s="1" t="inlineStr">
        <is>
          <t>📊 Deductible Sensitivity Schedule &amp; 2D Underwriting Matrix</t>
        </is>
      </c>
    </row>
    <row r="3">
      <c r="A3" s="2" t="inlineStr">
        <is>
          <t>A. DEDUCTIBLE RETENTION VS LOADED PREMIUM LADDER ($0 to $50,000)</t>
        </is>
      </c>
    </row>
    <row r="4">
      <c r="A4" s="22" t="inlineStr">
        <is>
          <t>Deductible Option (d)</t>
        </is>
      </c>
      <c r="B4" s="22" t="inlineStr">
        <is>
          <t>Retained Loss / Claim</t>
        </is>
      </c>
      <c r="C4" s="22" t="inlineStr">
        <is>
          <t>Insurer Loss / Claim</t>
        </is>
      </c>
      <c r="D4" s="22" t="inlineStr">
        <is>
          <t>Annual Retained Loss (E[R])</t>
        </is>
      </c>
      <c r="E4" s="22" t="inlineStr">
        <is>
          <t>Annual Insurer Loss (E[I])</t>
        </is>
      </c>
      <c r="F4" s="22" t="inlineStr">
        <is>
          <t>% Transferred</t>
        </is>
      </c>
      <c r="G4" s="22" t="inlineStr">
        <is>
          <t>Commercial Premium (P)</t>
        </is>
      </c>
      <c r="H4" s="22" t="inlineStr">
        <is>
          <t>Premium / Vehicle</t>
        </is>
      </c>
      <c r="I4" s="22" t="inlineStr">
        <is>
          <t>Total Cost of Risk (TCOR)</t>
        </is>
      </c>
      <c r="J4" s="22" t="inlineStr">
        <is>
          <t>Premium Savings vs $0 Ded</t>
        </is>
      </c>
    </row>
    <row r="5">
      <c r="A5" s="43" t="n">
        <v>0</v>
      </c>
      <c r="B5" s="25">
        <f>IF(A5=0, 0, MIN('01_Assumptions'!$B$6, A5 * (1 - EXP(-A5 / '01_Assumptions'!$B$6))))</f>
        <v/>
      </c>
      <c r="C5" s="25">
        <f>'01_Assumptions'!$B$6 - B5</f>
        <v/>
      </c>
      <c r="D5" s="19">
        <f>'02_Fleet_Simulation'!$B$4 * B5</f>
        <v/>
      </c>
      <c r="E5" s="19">
        <f>'02_Fleet_Simulation'!$B$4 * C5</f>
        <v/>
      </c>
      <c r="F5" s="42">
        <f>E5 / '02_Fleet_Simulation'!$B$7</f>
        <v/>
      </c>
      <c r="G5" s="19">
        <f>E5 / (1 - '01_Assumptions'!$B$9)</f>
        <v/>
      </c>
      <c r="H5" s="25">
        <f>G5 / '01_Assumptions'!$B$4</f>
        <v/>
      </c>
      <c r="I5" s="19">
        <f>D5 + G5</f>
        <v/>
      </c>
      <c r="J5" s="19">
        <f>$G$5 - G5</f>
        <v/>
      </c>
    </row>
    <row r="6">
      <c r="A6" s="43" t="n">
        <v>1000</v>
      </c>
      <c r="B6" s="25">
        <f>IF(A6=0, 0, MIN('01_Assumptions'!$B$6, A6 * (1 - EXP(-A6 / '01_Assumptions'!$B$6))))</f>
        <v/>
      </c>
      <c r="C6" s="25">
        <f>'01_Assumptions'!$B$6 - B6</f>
        <v/>
      </c>
      <c r="D6" s="19">
        <f>'02_Fleet_Simulation'!$B$4 * B6</f>
        <v/>
      </c>
      <c r="E6" s="19">
        <f>'02_Fleet_Simulation'!$B$4 * C6</f>
        <v/>
      </c>
      <c r="F6" s="42">
        <f>E6 / '02_Fleet_Simulation'!$B$7</f>
        <v/>
      </c>
      <c r="G6" s="19">
        <f>E6 / (1 - '01_Assumptions'!$B$9)</f>
        <v/>
      </c>
      <c r="H6" s="25">
        <f>G6 / '01_Assumptions'!$B$4</f>
        <v/>
      </c>
      <c r="I6" s="19">
        <f>D6 + G6</f>
        <v/>
      </c>
      <c r="J6" s="19">
        <f>$G$5 - G6</f>
        <v/>
      </c>
    </row>
    <row r="7">
      <c r="A7" s="43" t="n">
        <v>2500</v>
      </c>
      <c r="B7" s="25">
        <f>IF(A7=0, 0, MIN('01_Assumptions'!$B$6, A7 * (1 - EXP(-A7 / '01_Assumptions'!$B$6))))</f>
        <v/>
      </c>
      <c r="C7" s="25">
        <f>'01_Assumptions'!$B$6 - B7</f>
        <v/>
      </c>
      <c r="D7" s="19">
        <f>'02_Fleet_Simulation'!$B$4 * B7</f>
        <v/>
      </c>
      <c r="E7" s="19">
        <f>'02_Fleet_Simulation'!$B$4 * C7</f>
        <v/>
      </c>
      <c r="F7" s="42">
        <f>E7 / '02_Fleet_Simulation'!$B$7</f>
        <v/>
      </c>
      <c r="G7" s="19">
        <f>E7 / (1 - '01_Assumptions'!$B$9)</f>
        <v/>
      </c>
      <c r="H7" s="25">
        <f>G7 / '01_Assumptions'!$B$4</f>
        <v/>
      </c>
      <c r="I7" s="19">
        <f>D7 + G7</f>
        <v/>
      </c>
      <c r="J7" s="19">
        <f>$G$5 - G7</f>
        <v/>
      </c>
    </row>
    <row r="8">
      <c r="A8" s="43" t="n">
        <v>5000</v>
      </c>
      <c r="B8" s="25">
        <f>IF(A8=0, 0, MIN('01_Assumptions'!$B$6, A8 * (1 - EXP(-A8 / '01_Assumptions'!$B$6))))</f>
        <v/>
      </c>
      <c r="C8" s="25">
        <f>'01_Assumptions'!$B$6 - B8</f>
        <v/>
      </c>
      <c r="D8" s="19">
        <f>'02_Fleet_Simulation'!$B$4 * B8</f>
        <v/>
      </c>
      <c r="E8" s="19">
        <f>'02_Fleet_Simulation'!$B$4 * C8</f>
        <v/>
      </c>
      <c r="F8" s="42">
        <f>E8 / '02_Fleet_Simulation'!$B$7</f>
        <v/>
      </c>
      <c r="G8" s="19">
        <f>E8 / (1 - '01_Assumptions'!$B$9)</f>
        <v/>
      </c>
      <c r="H8" s="25">
        <f>G8 / '01_Assumptions'!$B$4</f>
        <v/>
      </c>
      <c r="I8" s="19">
        <f>D8 + G8</f>
        <v/>
      </c>
      <c r="J8" s="19">
        <f>$G$5 - G8</f>
        <v/>
      </c>
    </row>
    <row r="9">
      <c r="A9" s="43" t="n">
        <v>10000</v>
      </c>
      <c r="B9" s="25">
        <f>IF(A9=0, 0, MIN('01_Assumptions'!$B$6, A9 * (1 - EXP(-A9 / '01_Assumptions'!$B$6))))</f>
        <v/>
      </c>
      <c r="C9" s="25">
        <f>'01_Assumptions'!$B$6 - B9</f>
        <v/>
      </c>
      <c r="D9" s="19">
        <f>'02_Fleet_Simulation'!$B$4 * B9</f>
        <v/>
      </c>
      <c r="E9" s="19">
        <f>'02_Fleet_Simulation'!$B$4 * C9</f>
        <v/>
      </c>
      <c r="F9" s="42">
        <f>E9 / '02_Fleet_Simulation'!$B$7</f>
        <v/>
      </c>
      <c r="G9" s="19">
        <f>E9 / (1 - '01_Assumptions'!$B$9)</f>
        <v/>
      </c>
      <c r="H9" s="25">
        <f>G9 / '01_Assumptions'!$B$4</f>
        <v/>
      </c>
      <c r="I9" s="19">
        <f>D9 + G9</f>
        <v/>
      </c>
      <c r="J9" s="19">
        <f>$G$5 - G9</f>
        <v/>
      </c>
    </row>
    <row r="10">
      <c r="A10" s="43" t="n">
        <v>25000</v>
      </c>
      <c r="B10" s="25">
        <f>IF(A10=0, 0, MIN('01_Assumptions'!$B$6, A10 * (1 - EXP(-A10 / '01_Assumptions'!$B$6))))</f>
        <v/>
      </c>
      <c r="C10" s="25">
        <f>'01_Assumptions'!$B$6 - B10</f>
        <v/>
      </c>
      <c r="D10" s="21">
        <f>'02_Fleet_Simulation'!$B$4 * B10</f>
        <v/>
      </c>
      <c r="E10" s="19">
        <f>'02_Fleet_Simulation'!$B$4 * C10</f>
        <v/>
      </c>
      <c r="F10" s="42">
        <f>E10 / '02_Fleet_Simulation'!$B$7</f>
        <v/>
      </c>
      <c r="G10" s="21">
        <f>E10 / (1 - '01_Assumptions'!$B$9)</f>
        <v/>
      </c>
      <c r="H10" s="25">
        <f>G10 / '01_Assumptions'!$B$4</f>
        <v/>
      </c>
      <c r="I10" s="19">
        <f>D10 + G10</f>
        <v/>
      </c>
      <c r="J10" s="19">
        <f>$G$5 - G10</f>
        <v/>
      </c>
    </row>
    <row r="11">
      <c r="A11" s="43" t="n">
        <v>50000</v>
      </c>
      <c r="B11" s="25">
        <f>IF(A11=0, 0, MIN('01_Assumptions'!$B$6, A11 * (1 - EXP(-A11 / '01_Assumptions'!$B$6))))</f>
        <v/>
      </c>
      <c r="C11" s="25">
        <f>'01_Assumptions'!$B$6 - B11</f>
        <v/>
      </c>
      <c r="D11" s="19">
        <f>'02_Fleet_Simulation'!$B$4 * B11</f>
        <v/>
      </c>
      <c r="E11" s="19">
        <f>'02_Fleet_Simulation'!$B$4 * C11</f>
        <v/>
      </c>
      <c r="F11" s="42">
        <f>E11 / '02_Fleet_Simulation'!$B$7</f>
        <v/>
      </c>
      <c r="G11" s="19">
        <f>E11 / (1 - '01_Assumptions'!$B$9)</f>
        <v/>
      </c>
      <c r="H11" s="25">
        <f>G11 / '01_Assumptions'!$B$4</f>
        <v/>
      </c>
      <c r="I11" s="19">
        <f>D11 + G11</f>
        <v/>
      </c>
      <c r="J11" s="19">
        <f>$G$5 - G11</f>
        <v/>
      </c>
    </row>
    <row r="14">
      <c r="A14" s="2" t="inlineStr">
        <is>
          <t>B. 2D COMBINED RATIO (%) SENSITIVITY MATRIX: RATE ACTION VS INFLATION</t>
        </is>
      </c>
    </row>
    <row r="15">
      <c r="A15" s="44" t="inlineStr">
        <is>
          <t>Claim Inflation \ Rate Action</t>
        </is>
      </c>
      <c r="B15" s="45" t="n">
        <v>0</v>
      </c>
      <c r="C15" s="45" t="n">
        <v>0.04</v>
      </c>
      <c r="D15" s="45" t="n">
        <v>0.08</v>
      </c>
      <c r="E15" s="45" t="n">
        <v>0.12</v>
      </c>
      <c r="F15" s="45" t="n">
        <v>0.16</v>
      </c>
    </row>
    <row r="16">
      <c r="A16" s="46" t="n">
        <v>0</v>
      </c>
      <c r="B16" s="42">
        <f>('01_Assumptions'!$B$20 * (1 + $A16)) / ('01_Assumptions'!$B$19 * (1 + B$15)) + '01_Assumptions'!$B$25</f>
        <v/>
      </c>
      <c r="C16" s="42">
        <f>('01_Assumptions'!$B$20 * (1 + $A16)) / ('01_Assumptions'!$B$19 * (1 + C$15)) + '01_Assumptions'!$B$25</f>
        <v/>
      </c>
      <c r="D16" s="42">
        <f>('01_Assumptions'!$B$20 * (1 + $A16)) / ('01_Assumptions'!$B$19 * (1 + D$15)) + '01_Assumptions'!$B$25</f>
        <v/>
      </c>
      <c r="E16" s="42">
        <f>('01_Assumptions'!$B$20 * (1 + $A16)) / ('01_Assumptions'!$B$19 * (1 + E$15)) + '01_Assumptions'!$B$25</f>
        <v/>
      </c>
      <c r="F16" s="42">
        <f>('01_Assumptions'!$B$20 * (1 + $A16)) / ('01_Assumptions'!$B$19 * (1 + F$15)) + '01_Assumptions'!$B$25</f>
        <v/>
      </c>
    </row>
    <row r="17">
      <c r="A17" s="46" t="n">
        <v>0.03</v>
      </c>
      <c r="B17" s="42">
        <f>('01_Assumptions'!$B$20 * (1 + $A17)) / ('01_Assumptions'!$B$19 * (1 + B$15)) + '01_Assumptions'!$B$25</f>
        <v/>
      </c>
      <c r="C17" s="42">
        <f>('01_Assumptions'!$B$20 * (1 + $A17)) / ('01_Assumptions'!$B$19 * (1 + C$15)) + '01_Assumptions'!$B$25</f>
        <v/>
      </c>
      <c r="D17" s="42">
        <f>('01_Assumptions'!$B$20 * (1 + $A17)) / ('01_Assumptions'!$B$19 * (1 + D$15)) + '01_Assumptions'!$B$25</f>
        <v/>
      </c>
      <c r="E17" s="42">
        <f>('01_Assumptions'!$B$20 * (1 + $A17)) / ('01_Assumptions'!$B$19 * (1 + E$15)) + '01_Assumptions'!$B$25</f>
        <v/>
      </c>
      <c r="F17" s="42">
        <f>('01_Assumptions'!$B$20 * (1 + $A17)) / ('01_Assumptions'!$B$19 * (1 + F$15)) + '01_Assumptions'!$B$25</f>
        <v/>
      </c>
    </row>
    <row r="18">
      <c r="A18" s="46" t="n">
        <v>0.055</v>
      </c>
      <c r="B18" s="42">
        <f>('01_Assumptions'!$B$20 * (1 + $A18)) / ('01_Assumptions'!$B$19 * (1 + B$15)) + '01_Assumptions'!$B$25</f>
        <v/>
      </c>
      <c r="C18" s="42">
        <f>('01_Assumptions'!$B$20 * (1 + $A18)) / ('01_Assumptions'!$B$19 * (1 + C$15)) + '01_Assumptions'!$B$25</f>
        <v/>
      </c>
      <c r="D18" s="47">
        <f>('01_Assumptions'!$B$20 * (1 + $A18)) / ('01_Assumptions'!$B$19 * (1 + D$15)) + '01_Assumptions'!$B$25</f>
        <v/>
      </c>
      <c r="E18" s="42">
        <f>('01_Assumptions'!$B$20 * (1 + $A18)) / ('01_Assumptions'!$B$19 * (1 + E$15)) + '01_Assumptions'!$B$25</f>
        <v/>
      </c>
      <c r="F18" s="42">
        <f>('01_Assumptions'!$B$20 * (1 + $A18)) / ('01_Assumptions'!$B$19 * (1 + F$15)) + '01_Assumptions'!$B$25</f>
        <v/>
      </c>
    </row>
    <row r="19">
      <c r="A19" s="46" t="n">
        <v>0.08</v>
      </c>
      <c r="B19" s="42">
        <f>('01_Assumptions'!$B$20 * (1 + $A19)) / ('01_Assumptions'!$B$19 * (1 + B$15)) + '01_Assumptions'!$B$25</f>
        <v/>
      </c>
      <c r="C19" s="42">
        <f>('01_Assumptions'!$B$20 * (1 + $A19)) / ('01_Assumptions'!$B$19 * (1 + C$15)) + '01_Assumptions'!$B$25</f>
        <v/>
      </c>
      <c r="D19" s="42">
        <f>('01_Assumptions'!$B$20 * (1 + $A19)) / ('01_Assumptions'!$B$19 * (1 + D$15)) + '01_Assumptions'!$B$25</f>
        <v/>
      </c>
      <c r="E19" s="42">
        <f>('01_Assumptions'!$B$20 * (1 + $A19)) / ('01_Assumptions'!$B$19 * (1 + E$15)) + '01_Assumptions'!$B$25</f>
        <v/>
      </c>
      <c r="F19" s="42">
        <f>('01_Assumptions'!$B$20 * (1 + $A19)) / ('01_Assumptions'!$B$19 * (1 + F$15)) + '01_Assumptions'!$B$25</f>
        <v/>
      </c>
    </row>
    <row r="20">
      <c r="A20" s="46" t="n">
        <v>0.12</v>
      </c>
      <c r="B20" s="42">
        <f>('01_Assumptions'!$B$20 * (1 + $A20)) / ('01_Assumptions'!$B$19 * (1 + B$15)) + '01_Assumptions'!$B$25</f>
        <v/>
      </c>
      <c r="C20" s="42">
        <f>('01_Assumptions'!$B$20 * (1 + $A20)) / ('01_Assumptions'!$B$19 * (1 + C$15)) + '01_Assumptions'!$B$25</f>
        <v/>
      </c>
      <c r="D20" s="42">
        <f>('01_Assumptions'!$B$20 * (1 + $A20)) / ('01_Assumptions'!$B$19 * (1 + D$15)) + '01_Assumptions'!$B$25</f>
        <v/>
      </c>
      <c r="E20" s="42">
        <f>('01_Assumptions'!$B$20 * (1 + $A20)) / ('01_Assumptions'!$B$19 * (1 + E$15)) + '01_Assumptions'!$B$25</f>
        <v/>
      </c>
      <c r="F20" s="42">
        <f>('01_Assumptions'!$B$20 * (1 + $A20)) / ('01_Assumptions'!$B$19 * (1 + F$15)) + '01_Assumptions'!$B$25</f>
        <v/>
      </c>
    </row>
  </sheetData>
  <mergeCells count="3">
    <mergeCell ref="A1:J1"/>
    <mergeCell ref="A14:G14"/>
    <mergeCell ref="A3:J3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1"/>
  <sheetViews>
    <sheetView showGridLines="1"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</cols>
  <sheetData>
    <row r="1" ht="32" customHeight="1">
      <c r="A1" s="1" t="inlineStr">
        <is>
          <t>🏛️ Actuarial Risk, Reserving &amp; Underwriting Executive Dashboard</t>
        </is>
      </c>
    </row>
    <row r="3">
      <c r="A3" s="2" t="inlineStr">
        <is>
          <t>EXECUTIVE ACTUARIAL &amp; FINANCIAL RISK SUMMARY</t>
        </is>
      </c>
    </row>
    <row r="5">
      <c r="A5" s="48" t="inlineStr">
        <is>
          <t>POST-RATE NET EARNED PREMIUM</t>
        </is>
      </c>
      <c r="B5" s="30" t="n"/>
      <c r="C5" s="30" t="n"/>
      <c r="D5" s="48" t="inlineStr">
        <is>
          <t>NET UNDERWRITING PROFIT</t>
        </is>
      </c>
      <c r="E5" s="30" t="n"/>
      <c r="F5" s="30" t="n"/>
    </row>
    <row r="6">
      <c r="A6" s="49">
        <f>'04_Underwriting_Waterfall'!D8</f>
        <v/>
      </c>
      <c r="B6" s="30" t="n"/>
      <c r="C6" s="30" t="n"/>
      <c r="D6" s="49">
        <f>'04_Underwriting_Waterfall'!D11</f>
        <v/>
      </c>
      <c r="E6" s="30" t="n"/>
      <c r="F6" s="30" t="n"/>
    </row>
    <row r="7">
      <c r="A7" s="50" t="inlineStr">
        <is>
          <t>Annual collected premium volume</t>
        </is>
      </c>
      <c r="B7" s="30" t="n"/>
      <c r="C7" s="30" t="n"/>
      <c r="D7" s="50" t="inlineStr">
        <is>
          <t>Underwriting operating gain</t>
        </is>
      </c>
      <c r="E7" s="30" t="n"/>
      <c r="F7" s="30" t="n"/>
    </row>
    <row r="8">
      <c r="A8" s="48" t="inlineStr">
        <is>
          <t>COMBINED OPERATING RATIO</t>
        </is>
      </c>
      <c r="B8" s="30" t="n"/>
      <c r="C8" s="30" t="n"/>
      <c r="D8" s="48" t="inlineStr">
        <is>
          <t>LOSS RATIO (CLAIMS COST)</t>
        </is>
      </c>
      <c r="E8" s="30" t="n"/>
      <c r="F8" s="30" t="n"/>
    </row>
    <row r="9">
      <c r="A9" s="51">
        <f>'04_Underwriting_Waterfall'!B16</f>
        <v/>
      </c>
      <c r="B9" s="30" t="n"/>
      <c r="C9" s="30" t="n"/>
      <c r="D9" s="51">
        <f>'04_Underwriting_Waterfall'!B14</f>
        <v/>
      </c>
      <c r="E9" s="30" t="n"/>
      <c r="F9" s="30" t="n"/>
    </row>
    <row r="10">
      <c r="A10" s="50" t="inlineStr">
        <is>
          <t>Target breakeven threshold &lt; 100%</t>
        </is>
      </c>
      <c r="B10" s="30" t="n"/>
      <c r="C10" s="30" t="n"/>
      <c r="D10" s="50" t="inlineStr">
        <is>
          <t>Incurred losses as % of earned premium</t>
        </is>
      </c>
      <c r="E10" s="30" t="n"/>
      <c r="F10" s="30" t="n"/>
    </row>
    <row r="11">
      <c r="A11" s="48" t="inlineStr">
        <is>
          <t>TOTAL ESTIMATED ULTIMATE LOSSES</t>
        </is>
      </c>
      <c r="B11" s="30" t="n"/>
      <c r="C11" s="30" t="n"/>
      <c r="D11" s="48" t="inlineStr">
        <is>
          <t>UNPAID IBNR LOSS RESERVES</t>
        </is>
      </c>
      <c r="E11" s="30" t="n"/>
      <c r="F11" s="30" t="n"/>
    </row>
    <row r="12">
      <c r="A12" s="49">
        <f>'03_Reserving_Triangle'!F8</f>
        <v/>
      </c>
      <c r="B12" s="30" t="n"/>
      <c r="C12" s="30" t="n"/>
      <c r="D12" s="49">
        <f>'03_Reserving_Triangle'!H8</f>
        <v/>
      </c>
      <c r="E12" s="30" t="n"/>
      <c r="F12" s="30" t="n"/>
    </row>
    <row r="13">
      <c r="A13" s="50" t="inlineStr">
        <is>
          <t>Balance sheet cumulative ultimate liability</t>
        </is>
      </c>
      <c r="B13" s="30" t="n"/>
      <c r="C13" s="30" t="n"/>
      <c r="D13" s="50" t="inlineStr">
        <is>
          <t>Established unpaid claims reserve</t>
        </is>
      </c>
      <c r="E13" s="30" t="n"/>
      <c r="F13" s="30" t="n"/>
    </row>
    <row r="14">
      <c r="A14" s="48" t="inlineStr">
        <is>
          <t>EXPECTED ANNUAL FLEET LOSS</t>
        </is>
      </c>
      <c r="B14" s="30" t="n"/>
      <c r="C14" s="30" t="n"/>
      <c r="D14" s="48" t="inlineStr">
        <is>
          <t>INDICATED LOADED FLEET PREMIUM</t>
        </is>
      </c>
      <c r="E14" s="30" t="n"/>
      <c r="F14" s="30" t="n"/>
    </row>
    <row r="15">
      <c r="A15" s="52">
        <f>'02_Fleet_Simulation'!B7</f>
        <v/>
      </c>
      <c r="B15" s="30" t="n"/>
      <c r="C15" s="30" t="n"/>
      <c r="D15" s="52">
        <f>'02_Fleet_Simulation'!B11</f>
        <v/>
      </c>
      <c r="E15" s="30" t="n"/>
      <c r="F15" s="30" t="n"/>
    </row>
    <row r="16">
      <c r="A16" s="50" t="inlineStr">
        <is>
          <t>Compound Poisson-Gamma stochastic loss</t>
        </is>
      </c>
      <c r="B16" s="30" t="n"/>
      <c r="C16" s="30" t="n"/>
      <c r="D16" s="50" t="inlineStr">
        <is>
          <t>Loaded commercial premium ($25K ded)</t>
        </is>
      </c>
      <c r="E16" s="30" t="n"/>
      <c r="F16" s="30" t="n"/>
    </row>
    <row r="18">
      <c r="A18" s="2" t="inlineStr">
        <is>
          <t>GOVERNANCE &amp; ACTUARIAL AUDIT CONTROLS</t>
        </is>
      </c>
    </row>
    <row r="19">
      <c r="A19" s="3" t="inlineStr">
        <is>
          <t>Reserving Conservation Identity</t>
        </is>
      </c>
      <c r="B19" s="34">
        <f>IF(ABS('03_Reserving_Triangle'!F8 - ('03_Reserving_Triangle'!G8 + '03_Reserving_Triangle'!H8))&lt;0.001, "PASS (Ultimate = Paid + IBNR)", "FAIL")</f>
        <v/>
      </c>
      <c r="C19" s="30" t="n"/>
      <c r="D19" s="8" t="inlineStr">
        <is>
          <t>Total Ultimate strictly equals Latest Paid plus IBNR</t>
        </is>
      </c>
      <c r="E19" s="30" t="n"/>
      <c r="F19" s="30" t="n"/>
    </row>
    <row r="20">
      <c r="A20" s="3" t="inlineStr">
        <is>
          <t>Underwriting Margin Profitability</t>
        </is>
      </c>
      <c r="B20" s="34">
        <f>IF('04_Underwriting_Waterfall'!B16&lt;=1.0, "PROFITABLE (Combined Ratio &lt;= 100%)", "UNDERWRITING LOSS")</f>
        <v/>
      </c>
      <c r="C20" s="30" t="n"/>
      <c r="D20" s="8" t="inlineStr">
        <is>
          <t>Combined Ratio operating threshold</t>
        </is>
      </c>
      <c r="E20" s="30" t="n"/>
      <c r="F20" s="30" t="n"/>
    </row>
    <row r="21">
      <c r="A21" s="3" t="inlineStr">
        <is>
          <t>Stochastic Simulation Integrity</t>
        </is>
      </c>
      <c r="B21" s="34">
        <f>IF(ABS('02_Fleet_Simulation'!B8 - 2970000)&lt;=148500, "PASS (Within 5% Tolerance)", "FAIL")</f>
        <v/>
      </c>
      <c r="C21" s="30" t="n"/>
      <c r="D21" s="8" t="inlineStr">
        <is>
          <t>Simulated gross loss reconciles to analytic E[N]*E[X]</t>
        </is>
      </c>
      <c r="E21" s="30" t="n"/>
      <c r="F21" s="30" t="n"/>
    </row>
  </sheetData>
  <mergeCells count="33">
    <mergeCell ref="D11:F11"/>
    <mergeCell ref="D13:F13"/>
    <mergeCell ref="A18:F18"/>
    <mergeCell ref="D7:F7"/>
    <mergeCell ref="A12:C12"/>
    <mergeCell ref="A3:F3"/>
    <mergeCell ref="D16:F16"/>
    <mergeCell ref="B21:C21"/>
    <mergeCell ref="A5:C5"/>
    <mergeCell ref="A8:C8"/>
    <mergeCell ref="A14:C14"/>
    <mergeCell ref="D12:F12"/>
    <mergeCell ref="D9:F9"/>
    <mergeCell ref="D8:F8"/>
    <mergeCell ref="D15:F15"/>
    <mergeCell ref="A10:C10"/>
    <mergeCell ref="A13:C13"/>
    <mergeCell ref="D14:F14"/>
    <mergeCell ref="D5:F5"/>
    <mergeCell ref="B19:C19"/>
    <mergeCell ref="A9:C9"/>
    <mergeCell ref="A15:C15"/>
    <mergeCell ref="D20:F20"/>
    <mergeCell ref="D10:F10"/>
    <mergeCell ref="D19:F19"/>
    <mergeCell ref="A11:C11"/>
    <mergeCell ref="A1:F1"/>
    <mergeCell ref="B20:C20"/>
    <mergeCell ref="A6:C6"/>
    <mergeCell ref="D21:F21"/>
    <mergeCell ref="A7:C7"/>
    <mergeCell ref="D6:F6"/>
    <mergeCell ref="A16:C1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2026-08-31T15:36:53Z</dcterms:created>
  <dcterms:modified xmlns:dcterms="http://purl.org/dc/terms/" xmlns:xsi="http://www.w3.org/2001/XMLSchema-instance" xsi:type="dcterms:W3CDTF">2026-08-31T15:36:53Z</dcterms:modified>
</cp:coreProperties>
</file>